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I:\BR_OCPO\5. CD_Transversal Contracting\2. Contract Management\F. General\14. Masterdocs\RT57 Vehicles\RT57-2022\2. Contract Management 2\Amendments\Amendment 48 Year Pricing\"/>
    </mc:Choice>
  </mc:AlternateContent>
  <xr:revisionPtr revIDLastSave="0" documentId="13_ncr:1_{B9D568F4-D79C-4DFE-ABD8-855CFA0F1BB8}" xr6:coauthVersionLast="47" xr6:coauthVersionMax="47" xr10:uidLastSave="{00000000-0000-0000-0000-000000000000}"/>
  <bookViews>
    <workbookView xWindow="-108" yWindow="-108" windowWidth="23256" windowHeight="12576" tabRatio="826" xr2:uid="{00000000-000D-0000-FFFF-FFFF00000000}"/>
  </bookViews>
  <sheets>
    <sheet name="All Categories" sheetId="2" r:id="rId1"/>
    <sheet name="Sheet1" sheetId="40" state="hidden" r:id="rId2"/>
    <sheet name="SUPPLIERS" sheetId="3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'All Categories'!$A$8:$N$3772</definedName>
    <definedName name="_xlnm.Print_Area" localSheetId="0">'All Categories'!$A$1:$N$3772</definedName>
    <definedName name="_xlnm.Print_Titles" localSheetId="0">'All Categories'!$8:$8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70" i="2" l="1"/>
  <c r="M3771" i="2" s="1"/>
  <c r="M3772" i="2" s="1"/>
  <c r="M3773" i="2" s="1"/>
  <c r="M3774" i="2" s="1"/>
  <c r="M3761" i="2"/>
  <c r="M3762" i="2" s="1"/>
  <c r="M3763" i="2" s="1"/>
  <c r="M3764" i="2" s="1"/>
  <c r="M3765" i="2" s="1"/>
  <c r="M3766" i="2" s="1"/>
  <c r="M3767" i="2" s="1"/>
  <c r="M3768" i="2" s="1"/>
  <c r="M3769" i="2" s="1"/>
  <c r="M3755" i="2"/>
  <c r="M3756" i="2" s="1"/>
  <c r="M3757" i="2" s="1"/>
  <c r="M3758" i="2" s="1"/>
  <c r="M3759" i="2" s="1"/>
  <c r="M3760" i="2" s="1"/>
  <c r="M3747" i="2"/>
  <c r="M3748" i="2" s="1"/>
  <c r="M3749" i="2" s="1"/>
  <c r="M3750" i="2" s="1"/>
  <c r="M3751" i="2" s="1"/>
  <c r="M3752" i="2" s="1"/>
  <c r="M3753" i="2" s="1"/>
  <c r="M3754" i="2" s="1"/>
  <c r="M3745" i="2"/>
  <c r="M3746" i="2" s="1"/>
  <c r="M3743" i="2"/>
  <c r="M3744" i="2" s="1"/>
  <c r="M3739" i="2"/>
  <c r="M3740" i="2" s="1"/>
  <c r="M3741" i="2" s="1"/>
  <c r="M3742" i="2" s="1"/>
  <c r="M3734" i="2"/>
  <c r="M3735" i="2" s="1"/>
  <c r="M3736" i="2" s="1"/>
  <c r="M3737" i="2" s="1"/>
  <c r="M3738" i="2" s="1"/>
  <c r="M3726" i="2"/>
  <c r="M3727" i="2" s="1"/>
  <c r="M3728" i="2" s="1"/>
  <c r="M3729" i="2" s="1"/>
  <c r="M3730" i="2" s="1"/>
  <c r="M3731" i="2" s="1"/>
  <c r="M3732" i="2" s="1"/>
  <c r="M3733" i="2" s="1"/>
  <c r="M3717" i="2"/>
  <c r="M3718" i="2" s="1"/>
  <c r="M3719" i="2" s="1"/>
  <c r="M3720" i="2" s="1"/>
  <c r="M3721" i="2" s="1"/>
  <c r="M3722" i="2" s="1"/>
  <c r="M3723" i="2" s="1"/>
  <c r="M3724" i="2" s="1"/>
  <c r="M3725" i="2" s="1"/>
  <c r="M3716" i="2"/>
  <c r="M3714" i="2"/>
  <c r="M3715" i="2" s="1"/>
  <c r="M3694" i="2"/>
  <c r="M3695" i="2" s="1"/>
  <c r="M3696" i="2" s="1"/>
  <c r="M3697" i="2" s="1"/>
  <c r="M3698" i="2" s="1"/>
  <c r="M3699" i="2" s="1"/>
  <c r="M3700" i="2" s="1"/>
  <c r="M3701" i="2" s="1"/>
  <c r="M3702" i="2" s="1"/>
  <c r="M3703" i="2" s="1"/>
  <c r="M3704" i="2" s="1"/>
  <c r="M3705" i="2" s="1"/>
  <c r="M3706" i="2" s="1"/>
  <c r="M3707" i="2" s="1"/>
  <c r="M3708" i="2" s="1"/>
  <c r="M3709" i="2" s="1"/>
  <c r="M3710" i="2" s="1"/>
  <c r="M3711" i="2" s="1"/>
  <c r="M3712" i="2" s="1"/>
  <c r="M3713" i="2" s="1"/>
  <c r="M3686" i="2"/>
  <c r="M3687" i="2" s="1"/>
  <c r="M3688" i="2" s="1"/>
  <c r="M3689" i="2" s="1"/>
  <c r="M3690" i="2" s="1"/>
  <c r="M3691" i="2" s="1"/>
  <c r="M3692" i="2" s="1"/>
  <c r="M3693" i="2" s="1"/>
  <c r="M3668" i="2"/>
  <c r="M3669" i="2" s="1"/>
  <c r="M3670" i="2" s="1"/>
  <c r="M3671" i="2" s="1"/>
  <c r="M3672" i="2" s="1"/>
  <c r="M3673" i="2" s="1"/>
  <c r="M3674" i="2" s="1"/>
  <c r="M3675" i="2" s="1"/>
  <c r="M3676" i="2" s="1"/>
  <c r="M3677" i="2" s="1"/>
  <c r="M3678" i="2" s="1"/>
  <c r="M3679" i="2" s="1"/>
  <c r="M3680" i="2" s="1"/>
  <c r="M3681" i="2" s="1"/>
  <c r="M3682" i="2" s="1"/>
  <c r="M3683" i="2" s="1"/>
  <c r="M3684" i="2" s="1"/>
  <c r="M3685" i="2" s="1"/>
  <c r="M3658" i="2"/>
  <c r="M3659" i="2" s="1"/>
  <c r="M3660" i="2" s="1"/>
  <c r="M3661" i="2" s="1"/>
  <c r="M3662" i="2" s="1"/>
  <c r="M3663" i="2" s="1"/>
  <c r="M3664" i="2" s="1"/>
  <c r="M3665" i="2" s="1"/>
  <c r="M3666" i="2" s="1"/>
  <c r="M3667" i="2" s="1"/>
  <c r="M3639" i="2"/>
  <c r="M3640" i="2" s="1"/>
  <c r="M3641" i="2" s="1"/>
  <c r="M3642" i="2" s="1"/>
  <c r="M3643" i="2" s="1"/>
  <c r="M3644" i="2" s="1"/>
  <c r="M3645" i="2" s="1"/>
  <c r="M3646" i="2" s="1"/>
  <c r="M3647" i="2" s="1"/>
  <c r="M3648" i="2" s="1"/>
  <c r="M3649" i="2" s="1"/>
  <c r="M3650" i="2" s="1"/>
  <c r="M3651" i="2" s="1"/>
  <c r="M3652" i="2" s="1"/>
  <c r="M3653" i="2" s="1"/>
  <c r="M3654" i="2" s="1"/>
  <c r="M3655" i="2" s="1"/>
  <c r="M3656" i="2" s="1"/>
  <c r="M3657" i="2" s="1"/>
  <c r="M3615" i="2"/>
  <c r="M3616" i="2" s="1"/>
  <c r="M3617" i="2" s="1"/>
  <c r="M3618" i="2" s="1"/>
  <c r="M3619" i="2" s="1"/>
  <c r="M3620" i="2" s="1"/>
  <c r="M3621" i="2" s="1"/>
  <c r="M3622" i="2" s="1"/>
  <c r="M3623" i="2" s="1"/>
  <c r="M3624" i="2" s="1"/>
  <c r="M3625" i="2" s="1"/>
  <c r="M3626" i="2" s="1"/>
  <c r="M3627" i="2" s="1"/>
  <c r="M3628" i="2" s="1"/>
  <c r="M3629" i="2" s="1"/>
  <c r="M3630" i="2" s="1"/>
  <c r="M3631" i="2" s="1"/>
  <c r="M3632" i="2" s="1"/>
  <c r="M3633" i="2" s="1"/>
  <c r="M3634" i="2" s="1"/>
  <c r="M3635" i="2" s="1"/>
  <c r="M3636" i="2" s="1"/>
  <c r="M3637" i="2" s="1"/>
  <c r="M3638" i="2" s="1"/>
  <c r="M3608" i="2"/>
  <c r="M3609" i="2" s="1"/>
  <c r="M3610" i="2" s="1"/>
  <c r="M3611" i="2" s="1"/>
  <c r="M3612" i="2" s="1"/>
  <c r="M3613" i="2" s="1"/>
  <c r="M3614" i="2" s="1"/>
  <c r="M3605" i="2"/>
  <c r="M3606" i="2" s="1"/>
  <c r="M3607" i="2" s="1"/>
  <c r="M3603" i="2"/>
  <c r="M3604" i="2" s="1"/>
  <c r="M3596" i="2"/>
  <c r="M3597" i="2" s="1"/>
  <c r="M3598" i="2" s="1"/>
  <c r="M3599" i="2" s="1"/>
  <c r="M3600" i="2" s="1"/>
  <c r="M3601" i="2" s="1"/>
  <c r="M3602" i="2" s="1"/>
  <c r="M3595" i="2"/>
  <c r="M3584" i="2"/>
  <c r="M3585" i="2" s="1"/>
  <c r="M3586" i="2" s="1"/>
  <c r="M3587" i="2" s="1"/>
  <c r="M3588" i="2" s="1"/>
  <c r="M3589" i="2" s="1"/>
  <c r="M3590" i="2" s="1"/>
  <c r="M3591" i="2" s="1"/>
  <c r="M3592" i="2" s="1"/>
  <c r="M3593" i="2" s="1"/>
  <c r="M3594" i="2" s="1"/>
  <c r="M3583" i="2"/>
  <c r="M3577" i="2"/>
  <c r="M3578" i="2" s="1"/>
  <c r="M3579" i="2" s="1"/>
  <c r="M3580" i="2" s="1"/>
  <c r="M3581" i="2" s="1"/>
  <c r="M3582" i="2" s="1"/>
  <c r="M3571" i="2"/>
  <c r="M3572" i="2" s="1"/>
  <c r="M3573" i="2" s="1"/>
  <c r="M3574" i="2" s="1"/>
  <c r="M3575" i="2" s="1"/>
  <c r="M3576" i="2" s="1"/>
  <c r="M3562" i="2"/>
  <c r="M3563" i="2" s="1"/>
  <c r="M3564" i="2" s="1"/>
  <c r="M3565" i="2" s="1"/>
  <c r="M3566" i="2" s="1"/>
  <c r="M3567" i="2" s="1"/>
  <c r="M3568" i="2" s="1"/>
  <c r="M3569" i="2" s="1"/>
  <c r="M3570" i="2" s="1"/>
  <c r="M3552" i="2"/>
  <c r="M3553" i="2" s="1"/>
  <c r="M3554" i="2" s="1"/>
  <c r="M3555" i="2" s="1"/>
  <c r="M3556" i="2" s="1"/>
  <c r="M3557" i="2" s="1"/>
  <c r="M3558" i="2" s="1"/>
  <c r="M3559" i="2" s="1"/>
  <c r="M3560" i="2" s="1"/>
  <c r="M3561" i="2" s="1"/>
  <c r="M3535" i="2"/>
  <c r="M3536" i="2" s="1"/>
  <c r="M3537" i="2" s="1"/>
  <c r="M3538" i="2" s="1"/>
  <c r="M3539" i="2" s="1"/>
  <c r="M3540" i="2" s="1"/>
  <c r="M3541" i="2" s="1"/>
  <c r="M3542" i="2" s="1"/>
  <c r="M3543" i="2" s="1"/>
  <c r="M3544" i="2" s="1"/>
  <c r="M3545" i="2" s="1"/>
  <c r="M3546" i="2" s="1"/>
  <c r="M3547" i="2" s="1"/>
  <c r="M3548" i="2" s="1"/>
  <c r="M3549" i="2" s="1"/>
  <c r="M3550" i="2" s="1"/>
  <c r="M3551" i="2" s="1"/>
  <c r="M3533" i="2"/>
  <c r="M3534" i="2" s="1"/>
  <c r="M3525" i="2"/>
  <c r="M3526" i="2" s="1"/>
  <c r="M3527" i="2" s="1"/>
  <c r="M3528" i="2" s="1"/>
  <c r="M3529" i="2" s="1"/>
  <c r="M3530" i="2" s="1"/>
  <c r="M3531" i="2" s="1"/>
  <c r="M3532" i="2" s="1"/>
  <c r="M3520" i="2"/>
  <c r="M3521" i="2" s="1"/>
  <c r="M3522" i="2" s="1"/>
  <c r="M3523" i="2" s="1"/>
  <c r="M3524" i="2" s="1"/>
  <c r="M3518" i="2"/>
  <c r="M3519" i="2" s="1"/>
  <c r="M3511" i="2"/>
  <c r="M3512" i="2" s="1"/>
  <c r="M3513" i="2" s="1"/>
  <c r="M3514" i="2" s="1"/>
  <c r="M3515" i="2" s="1"/>
  <c r="M3516" i="2" s="1"/>
  <c r="M3517" i="2" s="1"/>
  <c r="M3510" i="2"/>
  <c r="M3506" i="2"/>
  <c r="M3507" i="2" s="1"/>
  <c r="M3508" i="2" s="1"/>
  <c r="M3509" i="2" s="1"/>
  <c r="M3503" i="2"/>
  <c r="M3504" i="2" s="1"/>
  <c r="M3505" i="2" s="1"/>
  <c r="M3478" i="2"/>
  <c r="M3479" i="2" s="1"/>
  <c r="M3480" i="2" s="1"/>
  <c r="M3481" i="2" s="1"/>
  <c r="M3482" i="2" s="1"/>
  <c r="M3483" i="2" s="1"/>
  <c r="M3484" i="2" s="1"/>
  <c r="M3485" i="2" s="1"/>
  <c r="M3486" i="2" s="1"/>
  <c r="M3487" i="2" s="1"/>
  <c r="M3488" i="2" s="1"/>
  <c r="M3489" i="2" s="1"/>
  <c r="M3490" i="2" s="1"/>
  <c r="M3491" i="2" s="1"/>
  <c r="M3492" i="2" s="1"/>
  <c r="M3493" i="2" s="1"/>
  <c r="M3494" i="2" s="1"/>
  <c r="M3495" i="2" s="1"/>
  <c r="M3496" i="2" s="1"/>
  <c r="M3497" i="2" s="1"/>
  <c r="M3498" i="2" s="1"/>
  <c r="M3499" i="2" s="1"/>
  <c r="M3500" i="2" s="1"/>
  <c r="M3501" i="2" s="1"/>
  <c r="M3502" i="2" s="1"/>
  <c r="M3477" i="2"/>
  <c r="M3475" i="2"/>
  <c r="M3476" i="2" s="1"/>
  <c r="M3459" i="2"/>
  <c r="M3460" i="2" s="1"/>
  <c r="M3461" i="2" s="1"/>
  <c r="M3462" i="2" s="1"/>
  <c r="M3463" i="2" s="1"/>
  <c r="M3464" i="2" s="1"/>
  <c r="M3465" i="2" s="1"/>
  <c r="M3466" i="2" s="1"/>
  <c r="M3467" i="2" s="1"/>
  <c r="M3468" i="2" s="1"/>
  <c r="M3469" i="2" s="1"/>
  <c r="M3470" i="2" s="1"/>
  <c r="M3471" i="2" s="1"/>
  <c r="M3472" i="2" s="1"/>
  <c r="M3473" i="2" s="1"/>
  <c r="M3474" i="2" s="1"/>
  <c r="M3443" i="2"/>
  <c r="M3444" i="2" s="1"/>
  <c r="M3445" i="2" s="1"/>
  <c r="M3446" i="2" s="1"/>
  <c r="M3447" i="2" s="1"/>
  <c r="M3448" i="2" s="1"/>
  <c r="M3449" i="2" s="1"/>
  <c r="M3450" i="2" s="1"/>
  <c r="M3451" i="2" s="1"/>
  <c r="M3452" i="2" s="1"/>
  <c r="M3453" i="2" s="1"/>
  <c r="M3454" i="2" s="1"/>
  <c r="M3455" i="2" s="1"/>
  <c r="M3456" i="2" s="1"/>
  <c r="M3457" i="2" s="1"/>
  <c r="M3458" i="2" s="1"/>
  <c r="M3442" i="2"/>
  <c r="M3441" i="2"/>
  <c r="M3440" i="2"/>
  <c r="M3436" i="2"/>
  <c r="M3437" i="2" s="1"/>
  <c r="M3438" i="2" s="1"/>
  <c r="M3439" i="2" s="1"/>
  <c r="M3431" i="2"/>
  <c r="M3432" i="2" s="1"/>
  <c r="M3433" i="2" s="1"/>
  <c r="M3434" i="2" s="1"/>
  <c r="M3435" i="2" s="1"/>
  <c r="M3429" i="2"/>
  <c r="M3430" i="2" s="1"/>
  <c r="M3426" i="2"/>
  <c r="M3427" i="2" s="1"/>
  <c r="M3428" i="2" s="1"/>
  <c r="M3423" i="2"/>
  <c r="M3424" i="2" s="1"/>
  <c r="M3425" i="2" s="1"/>
  <c r="M3420" i="2"/>
  <c r="M3421" i="2" s="1"/>
  <c r="M3422" i="2" s="1"/>
  <c r="M3417" i="2"/>
  <c r="M3418" i="2" s="1"/>
  <c r="M3419" i="2" s="1"/>
  <c r="M3413" i="2"/>
  <c r="M3414" i="2" s="1"/>
  <c r="M3415" i="2" s="1"/>
  <c r="M3416" i="2" s="1"/>
  <c r="M3409" i="2"/>
  <c r="M3410" i="2" s="1"/>
  <c r="M3411" i="2" s="1"/>
  <c r="M3412" i="2" s="1"/>
  <c r="M3408" i="2"/>
  <c r="M3407" i="2"/>
  <c r="M3406" i="2"/>
  <c r="M3405" i="2"/>
  <c r="M3403" i="2"/>
  <c r="M3404" i="2" s="1"/>
  <c r="K3402" i="2"/>
  <c r="K3401" i="2"/>
  <c r="K3400" i="2"/>
  <c r="K3399" i="2"/>
  <c r="M3398" i="2"/>
  <c r="M3399" i="2" s="1"/>
  <c r="M3400" i="2" s="1"/>
  <c r="M3401" i="2" s="1"/>
  <c r="M3402" i="2" s="1"/>
  <c r="K3397" i="2"/>
  <c r="K3396" i="2"/>
  <c r="M3394" i="2"/>
  <c r="M3395" i="2" s="1"/>
  <c r="M3396" i="2" s="1"/>
  <c r="M3397" i="2" s="1"/>
  <c r="M3390" i="2"/>
  <c r="M3391" i="2" s="1"/>
  <c r="M3392" i="2" s="1"/>
  <c r="M3393" i="2" s="1"/>
  <c r="M3388" i="2"/>
  <c r="M3389" i="2" s="1"/>
  <c r="M3332" i="2"/>
  <c r="M3333" i="2" s="1"/>
  <c r="M3334" i="2" s="1"/>
  <c r="M3335" i="2" s="1"/>
  <c r="M3336" i="2" s="1"/>
  <c r="M3337" i="2" s="1"/>
  <c r="M3338" i="2" s="1"/>
  <c r="M3339" i="2" s="1"/>
  <c r="M3340" i="2" s="1"/>
  <c r="M3341" i="2" s="1"/>
  <c r="M3342" i="2" s="1"/>
  <c r="M3343" i="2" s="1"/>
  <c r="M3344" i="2" s="1"/>
  <c r="M3345" i="2" s="1"/>
  <c r="M3346" i="2" s="1"/>
  <c r="M3347" i="2" s="1"/>
  <c r="M3348" i="2" s="1"/>
  <c r="M3349" i="2" s="1"/>
  <c r="M3350" i="2" s="1"/>
  <c r="M3351" i="2" s="1"/>
  <c r="M3352" i="2" s="1"/>
  <c r="M3353" i="2" s="1"/>
  <c r="M3354" i="2" s="1"/>
  <c r="M3355" i="2" s="1"/>
  <c r="M3356" i="2" s="1"/>
  <c r="M3357" i="2" s="1"/>
  <c r="M3358" i="2" s="1"/>
  <c r="M3359" i="2" s="1"/>
  <c r="M3360" i="2" s="1"/>
  <c r="M3361" i="2" s="1"/>
  <c r="M3362" i="2" s="1"/>
  <c r="M3363" i="2" s="1"/>
  <c r="M3364" i="2" s="1"/>
  <c r="M3365" i="2" s="1"/>
  <c r="M3366" i="2" s="1"/>
  <c r="M3367" i="2" s="1"/>
  <c r="M3368" i="2" s="1"/>
  <c r="M3369" i="2" s="1"/>
  <c r="M3370" i="2" s="1"/>
  <c r="M3371" i="2" s="1"/>
  <c r="M3372" i="2" s="1"/>
  <c r="M3373" i="2" s="1"/>
  <c r="M3374" i="2" s="1"/>
  <c r="M3375" i="2" s="1"/>
  <c r="M3376" i="2" s="1"/>
  <c r="M3377" i="2" s="1"/>
  <c r="M3378" i="2" s="1"/>
  <c r="M3379" i="2" s="1"/>
  <c r="M3380" i="2" s="1"/>
  <c r="M3381" i="2" s="1"/>
  <c r="M3382" i="2" s="1"/>
  <c r="M3383" i="2" s="1"/>
  <c r="M3384" i="2" s="1"/>
  <c r="M3385" i="2" s="1"/>
  <c r="M3386" i="2" s="1"/>
  <c r="M3387" i="2" s="1"/>
  <c r="M3303" i="2"/>
  <c r="M3304" i="2" s="1"/>
  <c r="M3305" i="2" s="1"/>
  <c r="M3306" i="2" s="1"/>
  <c r="M3307" i="2" s="1"/>
  <c r="M3308" i="2" s="1"/>
  <c r="M3309" i="2" s="1"/>
  <c r="M3310" i="2" s="1"/>
  <c r="M3311" i="2" s="1"/>
  <c r="M3312" i="2" s="1"/>
  <c r="M3313" i="2" s="1"/>
  <c r="M3314" i="2" s="1"/>
  <c r="M3315" i="2" s="1"/>
  <c r="M3316" i="2" s="1"/>
  <c r="M3317" i="2" s="1"/>
  <c r="M3318" i="2" s="1"/>
  <c r="M3319" i="2" s="1"/>
  <c r="M3320" i="2" s="1"/>
  <c r="M3321" i="2" s="1"/>
  <c r="M3322" i="2" s="1"/>
  <c r="M3323" i="2" s="1"/>
  <c r="M3324" i="2" s="1"/>
  <c r="M3325" i="2" s="1"/>
  <c r="M3326" i="2" s="1"/>
  <c r="M3327" i="2" s="1"/>
  <c r="M3328" i="2" s="1"/>
  <c r="M3329" i="2" s="1"/>
  <c r="M3330" i="2" s="1"/>
  <c r="M3331" i="2" s="1"/>
  <c r="M3300" i="2"/>
  <c r="M3301" i="2" s="1"/>
  <c r="M3302" i="2" s="1"/>
  <c r="M3296" i="2"/>
  <c r="M3297" i="2" s="1"/>
  <c r="M3298" i="2" s="1"/>
  <c r="M3299" i="2" s="1"/>
  <c r="M3291" i="2"/>
  <c r="M3292" i="2" s="1"/>
  <c r="M3293" i="2" s="1"/>
  <c r="M3294" i="2" s="1"/>
  <c r="M3295" i="2" s="1"/>
  <c r="K3290" i="2"/>
  <c r="M3281" i="2"/>
  <c r="M3282" i="2" s="1"/>
  <c r="M3283" i="2" s="1"/>
  <c r="M3284" i="2" s="1"/>
  <c r="M3285" i="2" s="1"/>
  <c r="M3286" i="2" s="1"/>
  <c r="M3287" i="2" s="1"/>
  <c r="M3288" i="2" s="1"/>
  <c r="M3289" i="2" s="1"/>
  <c r="M3290" i="2" s="1"/>
  <c r="M3271" i="2"/>
  <c r="M3272" i="2" s="1"/>
  <c r="M3273" i="2" s="1"/>
  <c r="M3274" i="2" s="1"/>
  <c r="M3275" i="2" s="1"/>
  <c r="M3276" i="2" s="1"/>
  <c r="M3277" i="2" s="1"/>
  <c r="M3278" i="2" s="1"/>
  <c r="M3279" i="2" s="1"/>
  <c r="M3280" i="2" s="1"/>
  <c r="M3269" i="2"/>
  <c r="M3270" i="2" s="1"/>
  <c r="M3265" i="2"/>
  <c r="M3266" i="2" s="1"/>
  <c r="M3267" i="2" s="1"/>
  <c r="M3268" i="2" s="1"/>
  <c r="M3252" i="2"/>
  <c r="M3253" i="2" s="1"/>
  <c r="M3254" i="2" s="1"/>
  <c r="M3255" i="2" s="1"/>
  <c r="M3256" i="2" s="1"/>
  <c r="M3257" i="2" s="1"/>
  <c r="M3258" i="2" s="1"/>
  <c r="M3259" i="2" s="1"/>
  <c r="M3260" i="2" s="1"/>
  <c r="M3261" i="2" s="1"/>
  <c r="M3262" i="2" s="1"/>
  <c r="M3263" i="2" s="1"/>
  <c r="M3264" i="2" s="1"/>
  <c r="M3248" i="2"/>
  <c r="M3249" i="2" s="1"/>
  <c r="M3250" i="2" s="1"/>
  <c r="M3251" i="2" s="1"/>
  <c r="K3247" i="2"/>
  <c r="K3246" i="2"/>
  <c r="M3238" i="2"/>
  <c r="M3239" i="2" s="1"/>
  <c r="M3240" i="2" s="1"/>
  <c r="M3241" i="2" s="1"/>
  <c r="M3242" i="2" s="1"/>
  <c r="M3243" i="2" s="1"/>
  <c r="M3244" i="2" s="1"/>
  <c r="M3245" i="2" s="1"/>
  <c r="M3246" i="2" s="1"/>
  <c r="M3247" i="2" s="1"/>
  <c r="M3237" i="2"/>
  <c r="K3237" i="2"/>
  <c r="M3236" i="2"/>
  <c r="M3234" i="2"/>
  <c r="M3235" i="2" s="1"/>
  <c r="K3231" i="2"/>
  <c r="M3230" i="2"/>
  <c r="M3231" i="2" s="1"/>
  <c r="M3232" i="2" s="1"/>
  <c r="M3233" i="2" s="1"/>
  <c r="M3229" i="2"/>
  <c r="M3228" i="2"/>
  <c r="M3227" i="2"/>
  <c r="M3219" i="2"/>
  <c r="M3220" i="2" s="1"/>
  <c r="M3221" i="2" s="1"/>
  <c r="M3222" i="2" s="1"/>
  <c r="M3223" i="2" s="1"/>
  <c r="M3224" i="2" s="1"/>
  <c r="M3225" i="2" s="1"/>
  <c r="M3226" i="2" s="1"/>
  <c r="M3189" i="2"/>
  <c r="M3190" i="2" s="1"/>
  <c r="M3191" i="2" s="1"/>
  <c r="M3192" i="2" s="1"/>
  <c r="M3193" i="2" s="1"/>
  <c r="M3194" i="2" s="1"/>
  <c r="M3195" i="2" s="1"/>
  <c r="M3196" i="2" s="1"/>
  <c r="M3197" i="2" s="1"/>
  <c r="M3198" i="2" s="1"/>
  <c r="M3199" i="2" s="1"/>
  <c r="M3200" i="2" s="1"/>
  <c r="M3201" i="2" s="1"/>
  <c r="M3202" i="2" s="1"/>
  <c r="M3203" i="2" s="1"/>
  <c r="M3204" i="2" s="1"/>
  <c r="M3205" i="2" s="1"/>
  <c r="M3206" i="2" s="1"/>
  <c r="M3207" i="2" s="1"/>
  <c r="M3208" i="2" s="1"/>
  <c r="M3209" i="2" s="1"/>
  <c r="M3210" i="2" s="1"/>
  <c r="M3211" i="2" s="1"/>
  <c r="M3212" i="2" s="1"/>
  <c r="M3213" i="2" s="1"/>
  <c r="M3214" i="2" s="1"/>
  <c r="M3215" i="2" s="1"/>
  <c r="M3216" i="2" s="1"/>
  <c r="M3217" i="2" s="1"/>
  <c r="M3218" i="2" s="1"/>
  <c r="M3161" i="2"/>
  <c r="M3162" i="2" s="1"/>
  <c r="M3163" i="2" s="1"/>
  <c r="M3164" i="2" s="1"/>
  <c r="M3165" i="2" s="1"/>
  <c r="M3166" i="2" s="1"/>
  <c r="M3167" i="2" s="1"/>
  <c r="M3168" i="2" s="1"/>
  <c r="M3169" i="2" s="1"/>
  <c r="M3170" i="2" s="1"/>
  <c r="M3171" i="2" s="1"/>
  <c r="M3172" i="2" s="1"/>
  <c r="M3173" i="2" s="1"/>
  <c r="M3174" i="2" s="1"/>
  <c r="M3175" i="2" s="1"/>
  <c r="M3176" i="2" s="1"/>
  <c r="M3177" i="2" s="1"/>
  <c r="M3178" i="2" s="1"/>
  <c r="M3179" i="2" s="1"/>
  <c r="M3180" i="2" s="1"/>
  <c r="M3181" i="2" s="1"/>
  <c r="M3182" i="2" s="1"/>
  <c r="M3183" i="2" s="1"/>
  <c r="M3184" i="2" s="1"/>
  <c r="M3185" i="2" s="1"/>
  <c r="M3186" i="2" s="1"/>
  <c r="M3187" i="2" s="1"/>
  <c r="M3188" i="2" s="1"/>
  <c r="M3135" i="2"/>
  <c r="M3136" i="2" s="1"/>
  <c r="M3137" i="2" s="1"/>
  <c r="M3138" i="2" s="1"/>
  <c r="M3139" i="2" s="1"/>
  <c r="M3140" i="2" s="1"/>
  <c r="M3141" i="2" s="1"/>
  <c r="M3142" i="2" s="1"/>
  <c r="M3143" i="2" s="1"/>
  <c r="M3144" i="2" s="1"/>
  <c r="M3145" i="2" s="1"/>
  <c r="M3146" i="2" s="1"/>
  <c r="M3147" i="2" s="1"/>
  <c r="M3148" i="2" s="1"/>
  <c r="M3149" i="2" s="1"/>
  <c r="M3150" i="2" s="1"/>
  <c r="M3151" i="2" s="1"/>
  <c r="M3152" i="2" s="1"/>
  <c r="M3153" i="2" s="1"/>
  <c r="M3154" i="2" s="1"/>
  <c r="M3155" i="2" s="1"/>
  <c r="M3156" i="2" s="1"/>
  <c r="M3157" i="2" s="1"/>
  <c r="M3158" i="2" s="1"/>
  <c r="M3159" i="2" s="1"/>
  <c r="M3160" i="2" s="1"/>
  <c r="M3133" i="2"/>
  <c r="M3134" i="2" s="1"/>
  <c r="M3119" i="2"/>
  <c r="M3120" i="2" s="1"/>
  <c r="M3121" i="2" s="1"/>
  <c r="M3122" i="2" s="1"/>
  <c r="M3123" i="2" s="1"/>
  <c r="M3124" i="2" s="1"/>
  <c r="M3125" i="2" s="1"/>
  <c r="M3126" i="2" s="1"/>
  <c r="M3127" i="2" s="1"/>
  <c r="M3128" i="2" s="1"/>
  <c r="M3129" i="2" s="1"/>
  <c r="M3130" i="2" s="1"/>
  <c r="M3131" i="2" s="1"/>
  <c r="M3116" i="2"/>
  <c r="M3117" i="2" s="1"/>
  <c r="M3118" i="2" s="1"/>
  <c r="M3115" i="2"/>
  <c r="M3113" i="2"/>
  <c r="M3108" i="2"/>
  <c r="M3109" i="2" s="1"/>
  <c r="M3110" i="2" s="1"/>
  <c r="M3105" i="2"/>
  <c r="M3106" i="2" s="1"/>
  <c r="M3083" i="2"/>
  <c r="M3084" i="2" s="1"/>
  <c r="M3085" i="2" s="1"/>
  <c r="M3086" i="2" s="1"/>
  <c r="M3087" i="2" s="1"/>
  <c r="M3088" i="2" s="1"/>
  <c r="M3089" i="2" s="1"/>
  <c r="M3090" i="2" s="1"/>
  <c r="M3091" i="2" s="1"/>
  <c r="M3092" i="2" s="1"/>
  <c r="M3093" i="2" s="1"/>
  <c r="M3094" i="2" s="1"/>
  <c r="M3095" i="2" s="1"/>
  <c r="M3096" i="2" s="1"/>
  <c r="M3097" i="2" s="1"/>
  <c r="M3098" i="2" s="1"/>
  <c r="M3099" i="2" s="1"/>
  <c r="M3100" i="2" s="1"/>
  <c r="M3101" i="2" s="1"/>
  <c r="M3102" i="2" s="1"/>
  <c r="M3103" i="2" s="1"/>
  <c r="M3070" i="2"/>
  <c r="M3071" i="2" s="1"/>
  <c r="M3072" i="2" s="1"/>
  <c r="M3073" i="2" s="1"/>
  <c r="M3074" i="2" s="1"/>
  <c r="M3075" i="2" s="1"/>
  <c r="M3076" i="2" s="1"/>
  <c r="M3077" i="2" s="1"/>
  <c r="M3078" i="2" s="1"/>
  <c r="M3079" i="2" s="1"/>
  <c r="M3080" i="2" s="1"/>
  <c r="M3081" i="2" s="1"/>
  <c r="M3082" i="2" s="1"/>
  <c r="M3064" i="2"/>
  <c r="M3065" i="2" s="1"/>
  <c r="M3066" i="2" s="1"/>
  <c r="M3067" i="2" s="1"/>
  <c r="M3068" i="2" s="1"/>
  <c r="M3069" i="2" s="1"/>
  <c r="M3060" i="2"/>
  <c r="M3061" i="2" s="1"/>
  <c r="M3062" i="2" s="1"/>
  <c r="M3063" i="2" s="1"/>
  <c r="M3054" i="2"/>
  <c r="M3055" i="2" s="1"/>
  <c r="M3056" i="2" s="1"/>
  <c r="M3057" i="2" s="1"/>
  <c r="M3058" i="2" s="1"/>
  <c r="M3040" i="2"/>
  <c r="M3041" i="2" s="1"/>
  <c r="M3042" i="2" s="1"/>
  <c r="M3043" i="2" s="1"/>
  <c r="M3044" i="2" s="1"/>
  <c r="M3045" i="2" s="1"/>
  <c r="M3046" i="2" s="1"/>
  <c r="M3047" i="2" s="1"/>
  <c r="M3048" i="2" s="1"/>
  <c r="M3049" i="2" s="1"/>
  <c r="M3050" i="2" s="1"/>
  <c r="M3051" i="2" s="1"/>
  <c r="M3052" i="2" s="1"/>
  <c r="M3053" i="2" s="1"/>
  <c r="M3014" i="2"/>
  <c r="M3015" i="2" s="1"/>
  <c r="M3016" i="2" s="1"/>
  <c r="M3017" i="2" s="1"/>
  <c r="M3018" i="2" s="1"/>
  <c r="M3019" i="2" s="1"/>
  <c r="M3020" i="2" s="1"/>
  <c r="M3021" i="2" s="1"/>
  <c r="M3022" i="2" s="1"/>
  <c r="M3023" i="2" s="1"/>
  <c r="M3024" i="2" s="1"/>
  <c r="M3025" i="2" s="1"/>
  <c r="M3026" i="2" s="1"/>
  <c r="M3027" i="2" s="1"/>
  <c r="M3028" i="2" s="1"/>
  <c r="M3029" i="2" s="1"/>
  <c r="M3030" i="2" s="1"/>
  <c r="M3031" i="2" s="1"/>
  <c r="M3032" i="2" s="1"/>
  <c r="M3033" i="2" s="1"/>
  <c r="M3034" i="2" s="1"/>
  <c r="M3035" i="2" s="1"/>
  <c r="M3036" i="2" s="1"/>
  <c r="M3037" i="2" s="1"/>
  <c r="M3038" i="2" s="1"/>
  <c r="M3009" i="2"/>
  <c r="M3010" i="2" s="1"/>
  <c r="M3005" i="2"/>
  <c r="M3006" i="2" s="1"/>
  <c r="M3007" i="2" s="1"/>
  <c r="M3000" i="2"/>
  <c r="M3001" i="2" s="1"/>
  <c r="M3002" i="2" s="1"/>
  <c r="M3003" i="2" s="1"/>
  <c r="M2983" i="2"/>
  <c r="M2984" i="2" s="1"/>
  <c r="M2985" i="2" s="1"/>
  <c r="M2986" i="2" s="1"/>
  <c r="M2987" i="2" s="1"/>
  <c r="M2988" i="2" s="1"/>
  <c r="M2989" i="2" s="1"/>
  <c r="M2990" i="2" s="1"/>
  <c r="M2991" i="2" s="1"/>
  <c r="M2992" i="2" s="1"/>
  <c r="M2993" i="2" s="1"/>
  <c r="M2994" i="2" s="1"/>
  <c r="M2995" i="2" s="1"/>
  <c r="M2996" i="2" s="1"/>
  <c r="M2997" i="2" s="1"/>
  <c r="M2998" i="2" s="1"/>
  <c r="M2972" i="2"/>
  <c r="M2973" i="2" s="1"/>
  <c r="M2974" i="2" s="1"/>
  <c r="M2975" i="2" s="1"/>
  <c r="M2976" i="2" s="1"/>
  <c r="M2977" i="2" s="1"/>
  <c r="M2978" i="2" s="1"/>
  <c r="M2979" i="2" s="1"/>
  <c r="M2980" i="2" s="1"/>
  <c r="M2981" i="2" s="1"/>
  <c r="M2982" i="2" s="1"/>
  <c r="M2935" i="2"/>
  <c r="M2936" i="2" s="1"/>
  <c r="M2937" i="2" s="1"/>
  <c r="M2938" i="2" s="1"/>
  <c r="M2939" i="2" s="1"/>
  <c r="M2940" i="2" s="1"/>
  <c r="M2941" i="2" s="1"/>
  <c r="M2942" i="2" s="1"/>
  <c r="M2943" i="2" s="1"/>
  <c r="M2944" i="2" s="1"/>
  <c r="M2945" i="2" s="1"/>
  <c r="M2946" i="2" s="1"/>
  <c r="M2947" i="2" s="1"/>
  <c r="M2948" i="2" s="1"/>
  <c r="M2949" i="2" s="1"/>
  <c r="M2950" i="2" s="1"/>
  <c r="M2951" i="2" s="1"/>
  <c r="M2952" i="2" s="1"/>
  <c r="M2953" i="2" s="1"/>
  <c r="M2954" i="2" s="1"/>
  <c r="M2955" i="2" s="1"/>
  <c r="M2956" i="2" s="1"/>
  <c r="M2957" i="2" s="1"/>
  <c r="M2958" i="2" s="1"/>
  <c r="M2959" i="2" s="1"/>
  <c r="M2960" i="2" s="1"/>
  <c r="M2961" i="2" s="1"/>
  <c r="M2962" i="2" s="1"/>
  <c r="M2963" i="2" s="1"/>
  <c r="M2964" i="2" s="1"/>
  <c r="M2965" i="2" s="1"/>
  <c r="M2966" i="2" s="1"/>
  <c r="M2967" i="2" s="1"/>
  <c r="M2968" i="2" s="1"/>
  <c r="M2969" i="2" s="1"/>
  <c r="M2970" i="2" s="1"/>
  <c r="M2882" i="2"/>
  <c r="M2883" i="2" s="1"/>
  <c r="M2884" i="2" s="1"/>
  <c r="M2885" i="2" s="1"/>
  <c r="M2886" i="2" s="1"/>
  <c r="M2887" i="2" s="1"/>
  <c r="M2888" i="2" s="1"/>
  <c r="M2889" i="2" s="1"/>
  <c r="M2890" i="2" s="1"/>
  <c r="M2891" i="2" s="1"/>
  <c r="M2892" i="2" s="1"/>
  <c r="M2893" i="2" s="1"/>
  <c r="M2894" i="2" s="1"/>
  <c r="M2895" i="2" s="1"/>
  <c r="M2896" i="2" s="1"/>
  <c r="M2897" i="2" s="1"/>
  <c r="M2898" i="2" s="1"/>
  <c r="M2899" i="2" s="1"/>
  <c r="M2900" i="2" s="1"/>
  <c r="M2901" i="2" s="1"/>
  <c r="M2902" i="2" s="1"/>
  <c r="M2903" i="2" s="1"/>
  <c r="M2904" i="2" s="1"/>
  <c r="M2905" i="2" s="1"/>
  <c r="M2906" i="2" s="1"/>
  <c r="M2907" i="2" s="1"/>
  <c r="M2858" i="2"/>
  <c r="M2859" i="2" s="1"/>
  <c r="M2860" i="2" s="1"/>
  <c r="M2861" i="2" s="1"/>
  <c r="M2862" i="2" s="1"/>
  <c r="M2863" i="2" s="1"/>
  <c r="M2864" i="2" s="1"/>
  <c r="M2865" i="2" s="1"/>
  <c r="M2866" i="2" s="1"/>
  <c r="M2867" i="2" s="1"/>
  <c r="M2868" i="2" s="1"/>
  <c r="M2869" i="2" s="1"/>
  <c r="M2870" i="2" s="1"/>
  <c r="M2871" i="2" s="1"/>
  <c r="M2872" i="2" s="1"/>
  <c r="M2873" i="2" s="1"/>
  <c r="M2874" i="2" s="1"/>
  <c r="M2875" i="2" s="1"/>
  <c r="M2876" i="2" s="1"/>
  <c r="M2877" i="2" s="1"/>
  <c r="M2878" i="2" s="1"/>
  <c r="M2879" i="2" s="1"/>
  <c r="M2880" i="2" s="1"/>
  <c r="M2850" i="2"/>
  <c r="M2851" i="2" s="1"/>
  <c r="M2852" i="2" s="1"/>
  <c r="M2853" i="2" s="1"/>
  <c r="M2854" i="2" s="1"/>
  <c r="M2855" i="2" s="1"/>
  <c r="M2856" i="2" s="1"/>
  <c r="M2838" i="2"/>
  <c r="M2839" i="2" s="1"/>
  <c r="M2840" i="2" s="1"/>
  <c r="M2841" i="2" s="1"/>
  <c r="M2842" i="2" s="1"/>
  <c r="M2843" i="2" s="1"/>
  <c r="M2844" i="2" s="1"/>
  <c r="M2845" i="2" s="1"/>
  <c r="M2846" i="2" s="1"/>
  <c r="M2847" i="2" s="1"/>
  <c r="M2848" i="2" s="1"/>
  <c r="M2832" i="2"/>
  <c r="M2833" i="2" s="1"/>
  <c r="M2834" i="2" s="1"/>
  <c r="M2835" i="2" s="1"/>
  <c r="M2836" i="2" s="1"/>
  <c r="M2794" i="2"/>
  <c r="M2795" i="2" s="1"/>
  <c r="M2796" i="2" s="1"/>
  <c r="M2797" i="2" s="1"/>
  <c r="M2798" i="2" s="1"/>
  <c r="M2799" i="2" s="1"/>
  <c r="M2800" i="2" s="1"/>
  <c r="M2801" i="2" s="1"/>
  <c r="M2802" i="2" s="1"/>
  <c r="M2803" i="2" s="1"/>
  <c r="M2804" i="2" s="1"/>
  <c r="M2805" i="2" s="1"/>
  <c r="M2806" i="2" s="1"/>
  <c r="M2807" i="2" s="1"/>
  <c r="M2808" i="2" s="1"/>
  <c r="M2809" i="2" s="1"/>
  <c r="M2810" i="2" s="1"/>
  <c r="M2811" i="2" s="1"/>
  <c r="M2812" i="2" s="1"/>
  <c r="M2813" i="2" s="1"/>
  <c r="M2814" i="2" s="1"/>
  <c r="M2815" i="2" s="1"/>
  <c r="M2816" i="2" s="1"/>
  <c r="M2817" i="2" s="1"/>
  <c r="M2818" i="2" s="1"/>
  <c r="M2819" i="2" s="1"/>
  <c r="M2820" i="2" s="1"/>
  <c r="M2821" i="2" s="1"/>
  <c r="M2822" i="2" s="1"/>
  <c r="M2823" i="2" s="1"/>
  <c r="M2824" i="2" s="1"/>
  <c r="M2825" i="2" s="1"/>
  <c r="M2826" i="2" s="1"/>
  <c r="M2827" i="2" s="1"/>
  <c r="M2828" i="2" s="1"/>
  <c r="M2829" i="2" s="1"/>
  <c r="M2830" i="2" s="1"/>
  <c r="M2762" i="2"/>
  <c r="M2763" i="2" s="1"/>
  <c r="M2764" i="2" s="1"/>
  <c r="M2765" i="2" s="1"/>
  <c r="M2766" i="2" s="1"/>
  <c r="M2767" i="2" s="1"/>
  <c r="M2768" i="2" s="1"/>
  <c r="M2769" i="2" s="1"/>
  <c r="M2770" i="2" s="1"/>
  <c r="M2771" i="2" s="1"/>
  <c r="M2772" i="2" s="1"/>
  <c r="M2773" i="2" s="1"/>
  <c r="M2774" i="2" s="1"/>
  <c r="M2775" i="2" s="1"/>
  <c r="M2776" i="2" s="1"/>
  <c r="M2777" i="2" s="1"/>
  <c r="M2778" i="2" s="1"/>
  <c r="M2779" i="2" s="1"/>
  <c r="M2780" i="2" s="1"/>
  <c r="M2781" i="2" s="1"/>
  <c r="M2782" i="2" s="1"/>
  <c r="M2783" i="2" s="1"/>
  <c r="M2784" i="2" s="1"/>
  <c r="M2785" i="2" s="1"/>
  <c r="M2786" i="2" s="1"/>
  <c r="M2787" i="2" s="1"/>
  <c r="M2788" i="2" s="1"/>
  <c r="M2789" i="2" s="1"/>
  <c r="M2790" i="2" s="1"/>
  <c r="M2791" i="2" s="1"/>
  <c r="M2792" i="2" s="1"/>
  <c r="M2793" i="2" s="1"/>
  <c r="M2756" i="2"/>
  <c r="M2757" i="2" s="1"/>
  <c r="M2758" i="2" s="1"/>
  <c r="M2759" i="2" s="1"/>
  <c r="M2760" i="2" s="1"/>
  <c r="M2761" i="2" s="1"/>
  <c r="K2740" i="2"/>
  <c r="M2703" i="2"/>
  <c r="M2704" i="2" s="1"/>
  <c r="M2705" i="2" s="1"/>
  <c r="M2706" i="2" s="1"/>
  <c r="M2707" i="2" s="1"/>
  <c r="M2708" i="2" s="1"/>
  <c r="M2709" i="2" s="1"/>
  <c r="M2710" i="2" s="1"/>
  <c r="M2711" i="2" s="1"/>
  <c r="M2712" i="2" s="1"/>
  <c r="M2713" i="2" s="1"/>
  <c r="M2714" i="2" s="1"/>
  <c r="M2715" i="2" s="1"/>
  <c r="M2716" i="2" s="1"/>
  <c r="M2717" i="2" s="1"/>
  <c r="M2718" i="2" s="1"/>
  <c r="M2719" i="2" s="1"/>
  <c r="M2720" i="2" s="1"/>
  <c r="M2721" i="2" s="1"/>
  <c r="M2722" i="2" s="1"/>
  <c r="M2723" i="2" s="1"/>
  <c r="M2724" i="2" s="1"/>
  <c r="M2725" i="2" s="1"/>
  <c r="M2726" i="2" s="1"/>
  <c r="M2727" i="2" s="1"/>
  <c r="M2728" i="2" s="1"/>
  <c r="M2729" i="2" s="1"/>
  <c r="M2730" i="2" s="1"/>
  <c r="M2731" i="2" s="1"/>
  <c r="M2732" i="2" s="1"/>
  <c r="M2733" i="2" s="1"/>
  <c r="M2734" i="2" s="1"/>
  <c r="M2735" i="2" s="1"/>
  <c r="M2736" i="2" s="1"/>
  <c r="M2737" i="2" s="1"/>
  <c r="M2738" i="2" s="1"/>
  <c r="M2739" i="2" s="1"/>
  <c r="M2740" i="2" s="1"/>
  <c r="M2741" i="2" s="1"/>
  <c r="M2742" i="2" s="1"/>
  <c r="M2743" i="2" s="1"/>
  <c r="M2744" i="2" s="1"/>
  <c r="M2745" i="2" s="1"/>
  <c r="M2746" i="2" s="1"/>
  <c r="M2747" i="2" s="1"/>
  <c r="M2748" i="2" s="1"/>
  <c r="M2749" i="2" s="1"/>
  <c r="M2750" i="2" s="1"/>
  <c r="M2751" i="2" s="1"/>
  <c r="M2752" i="2" s="1"/>
  <c r="M2753" i="2" s="1"/>
  <c r="M2754" i="2" s="1"/>
  <c r="M2755" i="2" s="1"/>
  <c r="K2700" i="2"/>
  <c r="G2700" i="2"/>
  <c r="M2672" i="2"/>
  <c r="M2673" i="2" s="1"/>
  <c r="M2674" i="2" s="1"/>
  <c r="M2675" i="2" s="1"/>
  <c r="M2676" i="2" s="1"/>
  <c r="M2677" i="2" s="1"/>
  <c r="M2678" i="2" s="1"/>
  <c r="M2679" i="2" s="1"/>
  <c r="M2680" i="2" s="1"/>
  <c r="M2681" i="2" s="1"/>
  <c r="M2682" i="2" s="1"/>
  <c r="M2683" i="2" s="1"/>
  <c r="M2684" i="2" s="1"/>
  <c r="M2685" i="2" s="1"/>
  <c r="M2686" i="2" s="1"/>
  <c r="M2687" i="2" s="1"/>
  <c r="M2688" i="2" s="1"/>
  <c r="M2689" i="2" s="1"/>
  <c r="M2690" i="2" s="1"/>
  <c r="M2691" i="2" s="1"/>
  <c r="M2692" i="2" s="1"/>
  <c r="M2693" i="2" s="1"/>
  <c r="M2694" i="2" s="1"/>
  <c r="M2695" i="2" s="1"/>
  <c r="M2696" i="2" s="1"/>
  <c r="M2697" i="2" s="1"/>
  <c r="M2698" i="2" s="1"/>
  <c r="M2699" i="2" s="1"/>
  <c r="M2700" i="2" s="1"/>
  <c r="M2701" i="2" s="1"/>
  <c r="M2702" i="2" s="1"/>
  <c r="K2669" i="2"/>
  <c r="G2669" i="2"/>
  <c r="M2616" i="2"/>
  <c r="M2617" i="2" s="1"/>
  <c r="M2618" i="2" s="1"/>
  <c r="M2619" i="2" s="1"/>
  <c r="M2620" i="2" s="1"/>
  <c r="M2621" i="2" s="1"/>
  <c r="M2622" i="2" s="1"/>
  <c r="M2623" i="2" s="1"/>
  <c r="M2624" i="2" s="1"/>
  <c r="M2625" i="2" s="1"/>
  <c r="M2626" i="2" s="1"/>
  <c r="M2627" i="2" s="1"/>
  <c r="M2628" i="2" s="1"/>
  <c r="M2629" i="2" s="1"/>
  <c r="M2630" i="2" s="1"/>
  <c r="M2631" i="2" s="1"/>
  <c r="M2632" i="2" s="1"/>
  <c r="M2633" i="2" s="1"/>
  <c r="M2634" i="2" s="1"/>
  <c r="M2635" i="2" s="1"/>
  <c r="M2636" i="2" s="1"/>
  <c r="M2637" i="2" s="1"/>
  <c r="M2638" i="2" s="1"/>
  <c r="M2639" i="2" s="1"/>
  <c r="M2640" i="2" s="1"/>
  <c r="M2641" i="2" s="1"/>
  <c r="M2642" i="2" s="1"/>
  <c r="M2643" i="2" s="1"/>
  <c r="M2644" i="2" s="1"/>
  <c r="M2645" i="2" s="1"/>
  <c r="M2646" i="2" s="1"/>
  <c r="M2647" i="2" s="1"/>
  <c r="M2648" i="2" s="1"/>
  <c r="M2649" i="2" s="1"/>
  <c r="M2650" i="2" s="1"/>
  <c r="M2651" i="2" s="1"/>
  <c r="M2652" i="2" s="1"/>
  <c r="M2653" i="2" s="1"/>
  <c r="M2654" i="2" s="1"/>
  <c r="M2655" i="2" s="1"/>
  <c r="M2656" i="2" s="1"/>
  <c r="M2657" i="2" s="1"/>
  <c r="M2658" i="2" s="1"/>
  <c r="M2659" i="2" s="1"/>
  <c r="M2660" i="2" s="1"/>
  <c r="M2661" i="2" s="1"/>
  <c r="M2662" i="2" s="1"/>
  <c r="M2663" i="2" s="1"/>
  <c r="M2664" i="2" s="1"/>
  <c r="M2665" i="2" s="1"/>
  <c r="M2666" i="2" s="1"/>
  <c r="M2667" i="2" s="1"/>
  <c r="M2668" i="2" s="1"/>
  <c r="M2669" i="2" s="1"/>
  <c r="M2670" i="2" s="1"/>
  <c r="M2671" i="2" s="1"/>
  <c r="M2597" i="2"/>
  <c r="M2598" i="2" s="1"/>
  <c r="M2599" i="2" s="1"/>
  <c r="M2600" i="2" s="1"/>
  <c r="M2601" i="2" s="1"/>
  <c r="M2602" i="2" s="1"/>
  <c r="M2603" i="2" s="1"/>
  <c r="M2604" i="2" s="1"/>
  <c r="M2605" i="2" s="1"/>
  <c r="M2606" i="2" s="1"/>
  <c r="M2607" i="2" s="1"/>
  <c r="M2608" i="2" s="1"/>
  <c r="M2609" i="2" s="1"/>
  <c r="M2610" i="2" s="1"/>
  <c r="M2611" i="2" s="1"/>
  <c r="M2612" i="2" s="1"/>
  <c r="M2613" i="2" s="1"/>
  <c r="M2614" i="2" s="1"/>
  <c r="M2615" i="2" s="1"/>
  <c r="K2596" i="2"/>
  <c r="G2596" i="2"/>
  <c r="K2595" i="2"/>
  <c r="G2595" i="2"/>
  <c r="M2569" i="2"/>
  <c r="M2570" i="2" s="1"/>
  <c r="M2571" i="2" s="1"/>
  <c r="M2572" i="2" s="1"/>
  <c r="M2573" i="2" s="1"/>
  <c r="M2574" i="2" s="1"/>
  <c r="M2575" i="2" s="1"/>
  <c r="M2576" i="2" s="1"/>
  <c r="M2577" i="2" s="1"/>
  <c r="M2578" i="2" s="1"/>
  <c r="M2579" i="2" s="1"/>
  <c r="M2580" i="2" s="1"/>
  <c r="M2581" i="2" s="1"/>
  <c r="M2582" i="2" s="1"/>
  <c r="M2583" i="2" s="1"/>
  <c r="M2584" i="2" s="1"/>
  <c r="M2585" i="2" s="1"/>
  <c r="M2586" i="2" s="1"/>
  <c r="M2587" i="2" s="1"/>
  <c r="M2588" i="2" s="1"/>
  <c r="M2589" i="2" s="1"/>
  <c r="M2590" i="2" s="1"/>
  <c r="M2591" i="2" s="1"/>
  <c r="M2592" i="2" s="1"/>
  <c r="M2593" i="2" s="1"/>
  <c r="M2594" i="2" s="1"/>
  <c r="M2595" i="2" s="1"/>
  <c r="M2596" i="2" s="1"/>
  <c r="M2559" i="2"/>
  <c r="M2560" i="2" s="1"/>
  <c r="M2561" i="2" s="1"/>
  <c r="M2562" i="2" s="1"/>
  <c r="M2563" i="2" s="1"/>
  <c r="M2564" i="2" s="1"/>
  <c r="M2565" i="2" s="1"/>
  <c r="M2566" i="2" s="1"/>
  <c r="M2567" i="2" s="1"/>
  <c r="M2568" i="2" s="1"/>
  <c r="M2558" i="2"/>
  <c r="M2555" i="2"/>
  <c r="M2556" i="2" s="1"/>
  <c r="M2557" i="2" s="1"/>
  <c r="K2551" i="2"/>
  <c r="G2551" i="2"/>
  <c r="M2543" i="2"/>
  <c r="M2544" i="2" s="1"/>
  <c r="M2545" i="2" s="1"/>
  <c r="M2546" i="2" s="1"/>
  <c r="M2547" i="2" s="1"/>
  <c r="M2548" i="2" s="1"/>
  <c r="M2549" i="2" s="1"/>
  <c r="M2550" i="2" s="1"/>
  <c r="M2551" i="2" s="1"/>
  <c r="M2552" i="2" s="1"/>
  <c r="M2553" i="2" s="1"/>
  <c r="M2554" i="2" s="1"/>
  <c r="K2539" i="2"/>
  <c r="G2539" i="2"/>
  <c r="M2532" i="2"/>
  <c r="M2533" i="2" s="1"/>
  <c r="M2534" i="2" s="1"/>
  <c r="M2535" i="2" s="1"/>
  <c r="M2536" i="2" s="1"/>
  <c r="M2537" i="2" s="1"/>
  <c r="M2538" i="2" s="1"/>
  <c r="M2539" i="2" s="1"/>
  <c r="M2540" i="2" s="1"/>
  <c r="M2541" i="2" s="1"/>
  <c r="M2542" i="2" s="1"/>
  <c r="M2528" i="2"/>
  <c r="M2529" i="2" s="1"/>
  <c r="M2530" i="2" s="1"/>
  <c r="M2531" i="2" s="1"/>
  <c r="M2523" i="2"/>
  <c r="M2524" i="2" s="1"/>
  <c r="M2525" i="2" s="1"/>
  <c r="M2526" i="2" s="1"/>
  <c r="M2527" i="2" s="1"/>
  <c r="K2519" i="2"/>
  <c r="G2519" i="2"/>
  <c r="M2467" i="2"/>
  <c r="M2468" i="2" s="1"/>
  <c r="M2469" i="2" s="1"/>
  <c r="M2470" i="2" s="1"/>
  <c r="M2471" i="2" s="1"/>
  <c r="M2472" i="2" s="1"/>
  <c r="M2473" i="2" s="1"/>
  <c r="M2474" i="2" s="1"/>
  <c r="M2475" i="2" s="1"/>
  <c r="M2476" i="2" s="1"/>
  <c r="M2477" i="2" s="1"/>
  <c r="M2478" i="2" s="1"/>
  <c r="M2479" i="2" s="1"/>
  <c r="M2480" i="2" s="1"/>
  <c r="M2481" i="2" s="1"/>
  <c r="M2482" i="2" s="1"/>
  <c r="M2483" i="2" s="1"/>
  <c r="M2484" i="2" s="1"/>
  <c r="M2485" i="2" s="1"/>
  <c r="M2486" i="2" s="1"/>
  <c r="M2487" i="2" s="1"/>
  <c r="M2488" i="2" s="1"/>
  <c r="M2489" i="2" s="1"/>
  <c r="M2490" i="2" s="1"/>
  <c r="M2491" i="2" s="1"/>
  <c r="M2492" i="2" s="1"/>
  <c r="M2493" i="2" s="1"/>
  <c r="M2494" i="2" s="1"/>
  <c r="M2495" i="2" s="1"/>
  <c r="M2496" i="2" s="1"/>
  <c r="M2497" i="2" s="1"/>
  <c r="M2498" i="2" s="1"/>
  <c r="M2499" i="2" s="1"/>
  <c r="M2500" i="2" s="1"/>
  <c r="M2501" i="2" s="1"/>
  <c r="M2502" i="2" s="1"/>
  <c r="M2503" i="2" s="1"/>
  <c r="M2504" i="2" s="1"/>
  <c r="M2505" i="2" s="1"/>
  <c r="M2506" i="2" s="1"/>
  <c r="M2507" i="2" s="1"/>
  <c r="M2508" i="2" s="1"/>
  <c r="M2509" i="2" s="1"/>
  <c r="M2510" i="2" s="1"/>
  <c r="M2511" i="2" s="1"/>
  <c r="M2512" i="2" s="1"/>
  <c r="M2513" i="2" s="1"/>
  <c r="M2514" i="2" s="1"/>
  <c r="M2515" i="2" s="1"/>
  <c r="M2516" i="2" s="1"/>
  <c r="M2517" i="2" s="1"/>
  <c r="M2518" i="2" s="1"/>
  <c r="M2519" i="2" s="1"/>
  <c r="M2520" i="2" s="1"/>
  <c r="M2521" i="2" s="1"/>
  <c r="M2522" i="2" s="1"/>
  <c r="K2465" i="2"/>
  <c r="G2465" i="2"/>
  <c r="M2425" i="2"/>
  <c r="M2426" i="2" s="1"/>
  <c r="M2427" i="2" s="1"/>
  <c r="M2428" i="2" s="1"/>
  <c r="M2429" i="2" s="1"/>
  <c r="M2430" i="2" s="1"/>
  <c r="M2431" i="2" s="1"/>
  <c r="M2432" i="2" s="1"/>
  <c r="M2433" i="2" s="1"/>
  <c r="M2434" i="2" s="1"/>
  <c r="M2435" i="2" s="1"/>
  <c r="M2436" i="2" s="1"/>
  <c r="M2437" i="2" s="1"/>
  <c r="M2438" i="2" s="1"/>
  <c r="M2439" i="2" s="1"/>
  <c r="M2440" i="2" s="1"/>
  <c r="M2441" i="2" s="1"/>
  <c r="M2442" i="2" s="1"/>
  <c r="M2443" i="2" s="1"/>
  <c r="M2444" i="2" s="1"/>
  <c r="M2445" i="2" s="1"/>
  <c r="M2446" i="2" s="1"/>
  <c r="M2447" i="2" s="1"/>
  <c r="M2448" i="2" s="1"/>
  <c r="M2449" i="2" s="1"/>
  <c r="M2450" i="2" s="1"/>
  <c r="M2451" i="2" s="1"/>
  <c r="M2452" i="2" s="1"/>
  <c r="M2453" i="2" s="1"/>
  <c r="M2454" i="2" s="1"/>
  <c r="M2455" i="2" s="1"/>
  <c r="M2456" i="2" s="1"/>
  <c r="M2457" i="2" s="1"/>
  <c r="M2458" i="2" s="1"/>
  <c r="M2459" i="2" s="1"/>
  <c r="M2460" i="2" s="1"/>
  <c r="M2461" i="2" s="1"/>
  <c r="M2462" i="2" s="1"/>
  <c r="M2463" i="2" s="1"/>
  <c r="M2464" i="2" s="1"/>
  <c r="M2465" i="2" s="1"/>
  <c r="M2466" i="2" s="1"/>
  <c r="K2423" i="2"/>
  <c r="G2423" i="2"/>
  <c r="M2373" i="2"/>
  <c r="M2374" i="2" s="1"/>
  <c r="M2375" i="2" s="1"/>
  <c r="M2376" i="2" s="1"/>
  <c r="M2377" i="2" s="1"/>
  <c r="M2378" i="2" s="1"/>
  <c r="M2379" i="2" s="1"/>
  <c r="M2380" i="2" s="1"/>
  <c r="M2381" i="2" s="1"/>
  <c r="M2382" i="2" s="1"/>
  <c r="M2383" i="2" s="1"/>
  <c r="M2384" i="2" s="1"/>
  <c r="M2385" i="2" s="1"/>
  <c r="M2386" i="2" s="1"/>
  <c r="M2387" i="2" s="1"/>
  <c r="M2388" i="2" s="1"/>
  <c r="M2389" i="2" s="1"/>
  <c r="M2390" i="2" s="1"/>
  <c r="M2391" i="2" s="1"/>
  <c r="M2392" i="2" s="1"/>
  <c r="M2393" i="2" s="1"/>
  <c r="M2394" i="2" s="1"/>
  <c r="M2395" i="2" s="1"/>
  <c r="M2396" i="2" s="1"/>
  <c r="M2397" i="2" s="1"/>
  <c r="M2398" i="2" s="1"/>
  <c r="M2399" i="2" s="1"/>
  <c r="M2400" i="2" s="1"/>
  <c r="M2401" i="2" s="1"/>
  <c r="M2402" i="2" s="1"/>
  <c r="M2403" i="2" s="1"/>
  <c r="M2404" i="2" s="1"/>
  <c r="M2405" i="2" s="1"/>
  <c r="M2406" i="2" s="1"/>
  <c r="M2407" i="2" s="1"/>
  <c r="M2408" i="2" s="1"/>
  <c r="M2409" i="2" s="1"/>
  <c r="M2410" i="2" s="1"/>
  <c r="M2411" i="2" s="1"/>
  <c r="M2412" i="2" s="1"/>
  <c r="M2413" i="2" s="1"/>
  <c r="M2414" i="2" s="1"/>
  <c r="M2415" i="2" s="1"/>
  <c r="M2416" i="2" s="1"/>
  <c r="M2417" i="2" s="1"/>
  <c r="M2418" i="2" s="1"/>
  <c r="M2419" i="2" s="1"/>
  <c r="M2420" i="2" s="1"/>
  <c r="M2421" i="2" s="1"/>
  <c r="M2422" i="2" s="1"/>
  <c r="M2423" i="2" s="1"/>
  <c r="M2424" i="2" s="1"/>
  <c r="K2371" i="2"/>
  <c r="G2371" i="2"/>
  <c r="M2311" i="2"/>
  <c r="M2312" i="2" s="1"/>
  <c r="M2313" i="2" s="1"/>
  <c r="M2314" i="2" s="1"/>
  <c r="M2315" i="2" s="1"/>
  <c r="M2316" i="2" s="1"/>
  <c r="M2317" i="2" s="1"/>
  <c r="M2318" i="2" s="1"/>
  <c r="M2319" i="2" s="1"/>
  <c r="M2320" i="2" s="1"/>
  <c r="M2321" i="2" s="1"/>
  <c r="M2322" i="2" s="1"/>
  <c r="M2323" i="2" s="1"/>
  <c r="M2324" i="2" s="1"/>
  <c r="M2325" i="2" s="1"/>
  <c r="M2326" i="2" s="1"/>
  <c r="M2327" i="2" s="1"/>
  <c r="M2328" i="2" s="1"/>
  <c r="M2329" i="2" s="1"/>
  <c r="M2330" i="2" s="1"/>
  <c r="M2331" i="2" s="1"/>
  <c r="M2332" i="2" s="1"/>
  <c r="M2333" i="2" s="1"/>
  <c r="M2334" i="2" s="1"/>
  <c r="M2335" i="2" s="1"/>
  <c r="M2336" i="2" s="1"/>
  <c r="M2337" i="2" s="1"/>
  <c r="M2338" i="2" s="1"/>
  <c r="M2339" i="2" s="1"/>
  <c r="M2340" i="2" s="1"/>
  <c r="M2341" i="2" s="1"/>
  <c r="M2342" i="2" s="1"/>
  <c r="M2343" i="2" s="1"/>
  <c r="M2344" i="2" s="1"/>
  <c r="M2345" i="2" s="1"/>
  <c r="M2346" i="2" s="1"/>
  <c r="M2347" i="2" s="1"/>
  <c r="M2348" i="2" s="1"/>
  <c r="M2349" i="2" s="1"/>
  <c r="M2350" i="2" s="1"/>
  <c r="M2351" i="2" s="1"/>
  <c r="M2352" i="2" s="1"/>
  <c r="M2353" i="2" s="1"/>
  <c r="M2354" i="2" s="1"/>
  <c r="M2355" i="2" s="1"/>
  <c r="M2356" i="2" s="1"/>
  <c r="M2357" i="2" s="1"/>
  <c r="M2358" i="2" s="1"/>
  <c r="M2359" i="2" s="1"/>
  <c r="M2360" i="2" s="1"/>
  <c r="M2361" i="2" s="1"/>
  <c r="M2362" i="2" s="1"/>
  <c r="M2363" i="2" s="1"/>
  <c r="M2364" i="2" s="1"/>
  <c r="M2365" i="2" s="1"/>
  <c r="M2366" i="2" s="1"/>
  <c r="M2367" i="2" s="1"/>
  <c r="M2368" i="2" s="1"/>
  <c r="M2369" i="2" s="1"/>
  <c r="M2370" i="2" s="1"/>
  <c r="M2371" i="2" s="1"/>
  <c r="M2372" i="2" s="1"/>
  <c r="K2310" i="2"/>
  <c r="G2310" i="2"/>
  <c r="M2237" i="2"/>
  <c r="M2238" i="2" s="1"/>
  <c r="M2239" i="2" s="1"/>
  <c r="M2240" i="2" s="1"/>
  <c r="M2241" i="2" s="1"/>
  <c r="M2242" i="2" s="1"/>
  <c r="M2243" i="2" s="1"/>
  <c r="M2244" i="2" s="1"/>
  <c r="M2245" i="2" s="1"/>
  <c r="M2246" i="2" s="1"/>
  <c r="M2247" i="2" s="1"/>
  <c r="M2248" i="2" s="1"/>
  <c r="M2249" i="2" s="1"/>
  <c r="M2250" i="2" s="1"/>
  <c r="M2251" i="2" s="1"/>
  <c r="M2252" i="2" s="1"/>
  <c r="M2253" i="2" s="1"/>
  <c r="M2254" i="2" s="1"/>
  <c r="M2255" i="2" s="1"/>
  <c r="M2256" i="2" s="1"/>
  <c r="M2257" i="2" s="1"/>
  <c r="M2258" i="2" s="1"/>
  <c r="M2259" i="2" s="1"/>
  <c r="M2260" i="2" s="1"/>
  <c r="M2261" i="2" s="1"/>
  <c r="M2262" i="2" s="1"/>
  <c r="M2263" i="2" s="1"/>
  <c r="M2264" i="2" s="1"/>
  <c r="M2265" i="2" s="1"/>
  <c r="M2266" i="2" s="1"/>
  <c r="M2267" i="2" s="1"/>
  <c r="M2268" i="2" s="1"/>
  <c r="M2269" i="2" s="1"/>
  <c r="M2270" i="2" s="1"/>
  <c r="M2271" i="2" s="1"/>
  <c r="M2272" i="2" s="1"/>
  <c r="M2273" i="2" s="1"/>
  <c r="M2274" i="2" s="1"/>
  <c r="M2275" i="2" s="1"/>
  <c r="M2276" i="2" s="1"/>
  <c r="M2277" i="2" s="1"/>
  <c r="M2278" i="2" s="1"/>
  <c r="M2279" i="2" s="1"/>
  <c r="M2280" i="2" s="1"/>
  <c r="M2281" i="2" s="1"/>
  <c r="M2282" i="2" s="1"/>
  <c r="M2283" i="2" s="1"/>
  <c r="M2284" i="2" s="1"/>
  <c r="M2285" i="2" s="1"/>
  <c r="M2286" i="2" s="1"/>
  <c r="M2287" i="2" s="1"/>
  <c r="M2288" i="2" s="1"/>
  <c r="M2289" i="2" s="1"/>
  <c r="M2290" i="2" s="1"/>
  <c r="M2291" i="2" s="1"/>
  <c r="M2292" i="2" s="1"/>
  <c r="M2293" i="2" s="1"/>
  <c r="M2294" i="2" s="1"/>
  <c r="M2295" i="2" s="1"/>
  <c r="M2296" i="2" s="1"/>
  <c r="M2297" i="2" s="1"/>
  <c r="M2298" i="2" s="1"/>
  <c r="M2299" i="2" s="1"/>
  <c r="M2300" i="2" s="1"/>
  <c r="M2301" i="2" s="1"/>
  <c r="M2302" i="2" s="1"/>
  <c r="M2303" i="2" s="1"/>
  <c r="M2304" i="2" s="1"/>
  <c r="M2305" i="2" s="1"/>
  <c r="M2306" i="2" s="1"/>
  <c r="M2307" i="2" s="1"/>
  <c r="M2308" i="2" s="1"/>
  <c r="M2309" i="2" s="1"/>
  <c r="M2310" i="2" s="1"/>
  <c r="M2163" i="2"/>
  <c r="M2164" i="2" s="1"/>
  <c r="M2165" i="2" s="1"/>
  <c r="M2166" i="2" s="1"/>
  <c r="M2167" i="2" s="1"/>
  <c r="M2168" i="2" s="1"/>
  <c r="M2169" i="2" s="1"/>
  <c r="M2170" i="2" s="1"/>
  <c r="M2171" i="2" s="1"/>
  <c r="M2172" i="2" s="1"/>
  <c r="M2173" i="2" s="1"/>
  <c r="M2174" i="2" s="1"/>
  <c r="M2175" i="2" s="1"/>
  <c r="M2176" i="2" s="1"/>
  <c r="M2177" i="2" s="1"/>
  <c r="M2178" i="2" s="1"/>
  <c r="M2179" i="2" s="1"/>
  <c r="M2180" i="2" s="1"/>
  <c r="M2181" i="2" s="1"/>
  <c r="M2182" i="2" s="1"/>
  <c r="M2183" i="2" s="1"/>
  <c r="M2184" i="2" s="1"/>
  <c r="M2185" i="2" s="1"/>
  <c r="M2186" i="2" s="1"/>
  <c r="M2187" i="2" s="1"/>
  <c r="M2188" i="2" s="1"/>
  <c r="M2189" i="2" s="1"/>
  <c r="M2190" i="2" s="1"/>
  <c r="M2191" i="2" s="1"/>
  <c r="M2192" i="2" s="1"/>
  <c r="M2193" i="2" s="1"/>
  <c r="M2194" i="2" s="1"/>
  <c r="M2195" i="2" s="1"/>
  <c r="M2196" i="2" s="1"/>
  <c r="M2197" i="2" s="1"/>
  <c r="M2198" i="2" s="1"/>
  <c r="M2199" i="2" s="1"/>
  <c r="M2200" i="2" s="1"/>
  <c r="M2201" i="2" s="1"/>
  <c r="M2202" i="2" s="1"/>
  <c r="M2203" i="2" s="1"/>
  <c r="M2204" i="2" s="1"/>
  <c r="M2205" i="2" s="1"/>
  <c r="M2206" i="2" s="1"/>
  <c r="M2207" i="2" s="1"/>
  <c r="M2208" i="2" s="1"/>
  <c r="M2209" i="2" s="1"/>
  <c r="M2210" i="2" s="1"/>
  <c r="M2211" i="2" s="1"/>
  <c r="M2212" i="2" s="1"/>
  <c r="M2213" i="2" s="1"/>
  <c r="M2214" i="2" s="1"/>
  <c r="M2215" i="2" s="1"/>
  <c r="M2216" i="2" s="1"/>
  <c r="M2217" i="2" s="1"/>
  <c r="M2218" i="2" s="1"/>
  <c r="M2219" i="2" s="1"/>
  <c r="M2220" i="2" s="1"/>
  <c r="M2221" i="2" s="1"/>
  <c r="M2222" i="2" s="1"/>
  <c r="M2223" i="2" s="1"/>
  <c r="M2224" i="2" s="1"/>
  <c r="M2225" i="2" s="1"/>
  <c r="M2226" i="2" s="1"/>
  <c r="M2227" i="2" s="1"/>
  <c r="M2228" i="2" s="1"/>
  <c r="M2229" i="2" s="1"/>
  <c r="M2230" i="2" s="1"/>
  <c r="M2231" i="2" s="1"/>
  <c r="M2232" i="2" s="1"/>
  <c r="M2233" i="2" s="1"/>
  <c r="M2234" i="2" s="1"/>
  <c r="M2235" i="2" s="1"/>
  <c r="M2236" i="2" s="1"/>
  <c r="K2162" i="2"/>
  <c r="G2162" i="2"/>
  <c r="M2128" i="2"/>
  <c r="M2129" i="2" s="1"/>
  <c r="M2130" i="2" s="1"/>
  <c r="M2131" i="2" s="1"/>
  <c r="M2132" i="2" s="1"/>
  <c r="M2133" i="2" s="1"/>
  <c r="M2134" i="2" s="1"/>
  <c r="M2135" i="2" s="1"/>
  <c r="M2136" i="2" s="1"/>
  <c r="M2137" i="2" s="1"/>
  <c r="M2138" i="2" s="1"/>
  <c r="M2139" i="2" s="1"/>
  <c r="M2140" i="2" s="1"/>
  <c r="M2141" i="2" s="1"/>
  <c r="M2142" i="2" s="1"/>
  <c r="M2143" i="2" s="1"/>
  <c r="M2144" i="2" s="1"/>
  <c r="M2145" i="2" s="1"/>
  <c r="M2146" i="2" s="1"/>
  <c r="M2147" i="2" s="1"/>
  <c r="M2148" i="2" s="1"/>
  <c r="M2149" i="2" s="1"/>
  <c r="M2150" i="2" s="1"/>
  <c r="M2151" i="2" s="1"/>
  <c r="M2152" i="2" s="1"/>
  <c r="M2153" i="2" s="1"/>
  <c r="M2154" i="2" s="1"/>
  <c r="M2155" i="2" s="1"/>
  <c r="M2156" i="2" s="1"/>
  <c r="M2157" i="2" s="1"/>
  <c r="M2158" i="2" s="1"/>
  <c r="M2159" i="2" s="1"/>
  <c r="M2160" i="2" s="1"/>
  <c r="M2161" i="2" s="1"/>
  <c r="M2162" i="2" s="1"/>
  <c r="K2125" i="2"/>
  <c r="G2125" i="2"/>
  <c r="M2091" i="2"/>
  <c r="M2092" i="2" s="1"/>
  <c r="M2093" i="2" s="1"/>
  <c r="M2094" i="2" s="1"/>
  <c r="M2095" i="2" s="1"/>
  <c r="M2096" i="2" s="1"/>
  <c r="M2097" i="2" s="1"/>
  <c r="M2098" i="2" s="1"/>
  <c r="M2099" i="2" s="1"/>
  <c r="M2100" i="2" s="1"/>
  <c r="M2101" i="2" s="1"/>
  <c r="M2102" i="2" s="1"/>
  <c r="M2103" i="2" s="1"/>
  <c r="M2104" i="2" s="1"/>
  <c r="M2105" i="2" s="1"/>
  <c r="M2106" i="2" s="1"/>
  <c r="M2107" i="2" s="1"/>
  <c r="M2108" i="2" s="1"/>
  <c r="M2109" i="2" s="1"/>
  <c r="M2110" i="2" s="1"/>
  <c r="M2111" i="2" s="1"/>
  <c r="M2112" i="2" s="1"/>
  <c r="M2113" i="2" s="1"/>
  <c r="M2114" i="2" s="1"/>
  <c r="M2115" i="2" s="1"/>
  <c r="M2116" i="2" s="1"/>
  <c r="M2117" i="2" s="1"/>
  <c r="M2118" i="2" s="1"/>
  <c r="M2119" i="2" s="1"/>
  <c r="M2120" i="2" s="1"/>
  <c r="M2121" i="2" s="1"/>
  <c r="M2122" i="2" s="1"/>
  <c r="M2123" i="2" s="1"/>
  <c r="M2124" i="2" s="1"/>
  <c r="M2125" i="2" s="1"/>
  <c r="M2126" i="2" s="1"/>
  <c r="M2127" i="2" s="1"/>
  <c r="K2088" i="2"/>
  <c r="G2088" i="2"/>
  <c r="M2015" i="2"/>
  <c r="M2016" i="2" s="1"/>
  <c r="M2017" i="2" s="1"/>
  <c r="M2018" i="2" s="1"/>
  <c r="M2019" i="2" s="1"/>
  <c r="M2020" i="2" s="1"/>
  <c r="M2021" i="2" s="1"/>
  <c r="M2022" i="2" s="1"/>
  <c r="M2023" i="2" s="1"/>
  <c r="M2024" i="2" s="1"/>
  <c r="M2025" i="2" s="1"/>
  <c r="M2026" i="2" s="1"/>
  <c r="M2027" i="2" s="1"/>
  <c r="M2028" i="2" s="1"/>
  <c r="M2029" i="2" s="1"/>
  <c r="M2030" i="2" s="1"/>
  <c r="M2031" i="2" s="1"/>
  <c r="M2032" i="2" s="1"/>
  <c r="M2033" i="2" s="1"/>
  <c r="M2034" i="2" s="1"/>
  <c r="M2035" i="2" s="1"/>
  <c r="M2036" i="2" s="1"/>
  <c r="M2037" i="2" s="1"/>
  <c r="M2038" i="2" s="1"/>
  <c r="M2039" i="2" s="1"/>
  <c r="M2040" i="2" s="1"/>
  <c r="M2041" i="2" s="1"/>
  <c r="M2042" i="2" s="1"/>
  <c r="M2043" i="2" s="1"/>
  <c r="M2044" i="2" s="1"/>
  <c r="M2045" i="2" s="1"/>
  <c r="M2046" i="2" s="1"/>
  <c r="M2047" i="2" s="1"/>
  <c r="M2048" i="2" s="1"/>
  <c r="M2049" i="2" s="1"/>
  <c r="M2050" i="2" s="1"/>
  <c r="M2051" i="2" s="1"/>
  <c r="M2052" i="2" s="1"/>
  <c r="M2053" i="2" s="1"/>
  <c r="M2054" i="2" s="1"/>
  <c r="M2055" i="2" s="1"/>
  <c r="M2056" i="2" s="1"/>
  <c r="M2057" i="2" s="1"/>
  <c r="M2058" i="2" s="1"/>
  <c r="M2059" i="2" s="1"/>
  <c r="M2060" i="2" s="1"/>
  <c r="M2061" i="2" s="1"/>
  <c r="M2062" i="2" s="1"/>
  <c r="M2063" i="2" s="1"/>
  <c r="M2064" i="2" s="1"/>
  <c r="M2065" i="2" s="1"/>
  <c r="M2066" i="2" s="1"/>
  <c r="M2067" i="2" s="1"/>
  <c r="M2068" i="2" s="1"/>
  <c r="M2069" i="2" s="1"/>
  <c r="M2070" i="2" s="1"/>
  <c r="M2071" i="2" s="1"/>
  <c r="M2072" i="2" s="1"/>
  <c r="M2073" i="2" s="1"/>
  <c r="M2074" i="2" s="1"/>
  <c r="M2075" i="2" s="1"/>
  <c r="M2076" i="2" s="1"/>
  <c r="M2077" i="2" s="1"/>
  <c r="M2078" i="2" s="1"/>
  <c r="M2079" i="2" s="1"/>
  <c r="M2080" i="2" s="1"/>
  <c r="M2081" i="2" s="1"/>
  <c r="M2082" i="2" s="1"/>
  <c r="M2083" i="2" s="1"/>
  <c r="M2084" i="2" s="1"/>
  <c r="M2085" i="2" s="1"/>
  <c r="M2086" i="2" s="1"/>
  <c r="M2087" i="2" s="1"/>
  <c r="M2088" i="2" s="1"/>
  <c r="M2089" i="2" s="1"/>
  <c r="M2090" i="2" s="1"/>
  <c r="M1980" i="2"/>
  <c r="M1981" i="2" s="1"/>
  <c r="M1982" i="2" s="1"/>
  <c r="M1983" i="2" s="1"/>
  <c r="M1984" i="2" s="1"/>
  <c r="M1985" i="2" s="1"/>
  <c r="M1986" i="2" s="1"/>
  <c r="M1987" i="2" s="1"/>
  <c r="M1988" i="2" s="1"/>
  <c r="M1989" i="2" s="1"/>
  <c r="M1990" i="2" s="1"/>
  <c r="M1991" i="2" s="1"/>
  <c r="M1992" i="2" s="1"/>
  <c r="M1993" i="2" s="1"/>
  <c r="M1994" i="2" s="1"/>
  <c r="M1995" i="2" s="1"/>
  <c r="M1996" i="2" s="1"/>
  <c r="M1997" i="2" s="1"/>
  <c r="M1998" i="2" s="1"/>
  <c r="M1999" i="2" s="1"/>
  <c r="M2000" i="2" s="1"/>
  <c r="M2001" i="2" s="1"/>
  <c r="M2002" i="2" s="1"/>
  <c r="M2003" i="2" s="1"/>
  <c r="M2004" i="2" s="1"/>
  <c r="M2005" i="2" s="1"/>
  <c r="M2006" i="2" s="1"/>
  <c r="M2007" i="2" s="1"/>
  <c r="M2008" i="2" s="1"/>
  <c r="M2009" i="2" s="1"/>
  <c r="M2010" i="2" s="1"/>
  <c r="M2011" i="2" s="1"/>
  <c r="M2012" i="2" s="1"/>
  <c r="M2013" i="2" s="1"/>
  <c r="M2014" i="2" s="1"/>
  <c r="K1973" i="2"/>
  <c r="G1973" i="2"/>
  <c r="M1929" i="2"/>
  <c r="M1930" i="2" s="1"/>
  <c r="M1931" i="2" s="1"/>
  <c r="M1932" i="2" s="1"/>
  <c r="M1933" i="2" s="1"/>
  <c r="M1934" i="2" s="1"/>
  <c r="M1935" i="2" s="1"/>
  <c r="M1936" i="2" s="1"/>
  <c r="M1937" i="2" s="1"/>
  <c r="M1938" i="2" s="1"/>
  <c r="M1939" i="2" s="1"/>
  <c r="M1940" i="2" s="1"/>
  <c r="M1941" i="2" s="1"/>
  <c r="M1942" i="2" s="1"/>
  <c r="M1943" i="2" s="1"/>
  <c r="M1944" i="2" s="1"/>
  <c r="M1945" i="2" s="1"/>
  <c r="M1946" i="2" s="1"/>
  <c r="M1947" i="2" s="1"/>
  <c r="M1948" i="2" s="1"/>
  <c r="M1949" i="2" s="1"/>
  <c r="M1950" i="2" s="1"/>
  <c r="M1951" i="2" s="1"/>
  <c r="M1952" i="2" s="1"/>
  <c r="M1953" i="2" s="1"/>
  <c r="M1954" i="2" s="1"/>
  <c r="M1955" i="2" s="1"/>
  <c r="M1956" i="2" s="1"/>
  <c r="M1957" i="2" s="1"/>
  <c r="M1958" i="2" s="1"/>
  <c r="M1959" i="2" s="1"/>
  <c r="M1960" i="2" s="1"/>
  <c r="M1961" i="2" s="1"/>
  <c r="M1962" i="2" s="1"/>
  <c r="M1963" i="2" s="1"/>
  <c r="M1964" i="2" s="1"/>
  <c r="M1965" i="2" s="1"/>
  <c r="M1966" i="2" s="1"/>
  <c r="M1967" i="2" s="1"/>
  <c r="M1968" i="2" s="1"/>
  <c r="M1969" i="2" s="1"/>
  <c r="M1970" i="2" s="1"/>
  <c r="M1971" i="2" s="1"/>
  <c r="M1972" i="2" s="1"/>
  <c r="M1973" i="2" s="1"/>
  <c r="M1974" i="2" s="1"/>
  <c r="M1975" i="2" s="1"/>
  <c r="M1976" i="2" s="1"/>
  <c r="M1977" i="2" s="1"/>
  <c r="M1978" i="2" s="1"/>
  <c r="M1979" i="2" s="1"/>
  <c r="K1927" i="2"/>
  <c r="G1927" i="2"/>
  <c r="M1876" i="2"/>
  <c r="M1877" i="2" s="1"/>
  <c r="M1878" i="2" s="1"/>
  <c r="M1879" i="2" s="1"/>
  <c r="M1880" i="2" s="1"/>
  <c r="M1881" i="2" s="1"/>
  <c r="M1882" i="2" s="1"/>
  <c r="M1883" i="2" s="1"/>
  <c r="M1884" i="2" s="1"/>
  <c r="M1885" i="2" s="1"/>
  <c r="M1886" i="2" s="1"/>
  <c r="M1887" i="2" s="1"/>
  <c r="M1888" i="2" s="1"/>
  <c r="M1889" i="2" s="1"/>
  <c r="M1890" i="2" s="1"/>
  <c r="M1891" i="2" s="1"/>
  <c r="M1892" i="2" s="1"/>
  <c r="M1893" i="2" s="1"/>
  <c r="M1894" i="2" s="1"/>
  <c r="M1895" i="2" s="1"/>
  <c r="M1896" i="2" s="1"/>
  <c r="M1897" i="2" s="1"/>
  <c r="M1898" i="2" s="1"/>
  <c r="M1899" i="2" s="1"/>
  <c r="M1900" i="2" s="1"/>
  <c r="M1901" i="2" s="1"/>
  <c r="M1902" i="2" s="1"/>
  <c r="M1903" i="2" s="1"/>
  <c r="M1904" i="2" s="1"/>
  <c r="M1905" i="2" s="1"/>
  <c r="M1906" i="2" s="1"/>
  <c r="M1907" i="2" s="1"/>
  <c r="M1908" i="2" s="1"/>
  <c r="M1909" i="2" s="1"/>
  <c r="M1910" i="2" s="1"/>
  <c r="M1911" i="2" s="1"/>
  <c r="M1912" i="2" s="1"/>
  <c r="M1913" i="2" s="1"/>
  <c r="M1914" i="2" s="1"/>
  <c r="M1915" i="2" s="1"/>
  <c r="M1916" i="2" s="1"/>
  <c r="M1917" i="2" s="1"/>
  <c r="M1918" i="2" s="1"/>
  <c r="M1919" i="2" s="1"/>
  <c r="M1920" i="2" s="1"/>
  <c r="M1921" i="2" s="1"/>
  <c r="M1922" i="2" s="1"/>
  <c r="M1923" i="2" s="1"/>
  <c r="M1924" i="2" s="1"/>
  <c r="M1925" i="2" s="1"/>
  <c r="M1926" i="2" s="1"/>
  <c r="M1927" i="2" s="1"/>
  <c r="M1928" i="2" s="1"/>
  <c r="M1851" i="2"/>
  <c r="M1852" i="2" s="1"/>
  <c r="M1853" i="2" s="1"/>
  <c r="M1854" i="2" s="1"/>
  <c r="M1855" i="2" s="1"/>
  <c r="M1856" i="2" s="1"/>
  <c r="M1857" i="2" s="1"/>
  <c r="M1858" i="2" s="1"/>
  <c r="M1859" i="2" s="1"/>
  <c r="M1860" i="2" s="1"/>
  <c r="M1861" i="2" s="1"/>
  <c r="M1862" i="2" s="1"/>
  <c r="M1863" i="2" s="1"/>
  <c r="M1864" i="2" s="1"/>
  <c r="M1865" i="2" s="1"/>
  <c r="M1866" i="2" s="1"/>
  <c r="M1867" i="2" s="1"/>
  <c r="M1868" i="2" s="1"/>
  <c r="M1869" i="2" s="1"/>
  <c r="M1870" i="2" s="1"/>
  <c r="M1871" i="2" s="1"/>
  <c r="M1872" i="2" s="1"/>
  <c r="M1873" i="2" s="1"/>
  <c r="M1874" i="2" s="1"/>
  <c r="M1875" i="2" s="1"/>
  <c r="M1827" i="2"/>
  <c r="M1828" i="2" s="1"/>
  <c r="M1829" i="2" s="1"/>
  <c r="M1830" i="2" s="1"/>
  <c r="M1831" i="2" s="1"/>
  <c r="M1832" i="2" s="1"/>
  <c r="M1833" i="2" s="1"/>
  <c r="M1834" i="2" s="1"/>
  <c r="M1835" i="2" s="1"/>
  <c r="M1836" i="2" s="1"/>
  <c r="M1837" i="2" s="1"/>
  <c r="M1838" i="2" s="1"/>
  <c r="M1839" i="2" s="1"/>
  <c r="M1840" i="2" s="1"/>
  <c r="M1841" i="2" s="1"/>
  <c r="M1842" i="2" s="1"/>
  <c r="M1843" i="2" s="1"/>
  <c r="M1844" i="2" s="1"/>
  <c r="M1845" i="2" s="1"/>
  <c r="M1846" i="2" s="1"/>
  <c r="M1847" i="2" s="1"/>
  <c r="M1848" i="2" s="1"/>
  <c r="M1849" i="2" s="1"/>
  <c r="M1850" i="2" s="1"/>
  <c r="K1826" i="2"/>
  <c r="G1826" i="2"/>
  <c r="M1791" i="2"/>
  <c r="M1792" i="2" s="1"/>
  <c r="M1793" i="2" s="1"/>
  <c r="M1794" i="2" s="1"/>
  <c r="M1795" i="2" s="1"/>
  <c r="M1796" i="2" s="1"/>
  <c r="M1797" i="2" s="1"/>
  <c r="M1798" i="2" s="1"/>
  <c r="M1799" i="2" s="1"/>
  <c r="M1800" i="2" s="1"/>
  <c r="M1801" i="2" s="1"/>
  <c r="M1802" i="2" s="1"/>
  <c r="M1803" i="2" s="1"/>
  <c r="M1804" i="2" s="1"/>
  <c r="M1805" i="2" s="1"/>
  <c r="M1806" i="2" s="1"/>
  <c r="M1807" i="2" s="1"/>
  <c r="M1808" i="2" s="1"/>
  <c r="M1809" i="2" s="1"/>
  <c r="M1810" i="2" s="1"/>
  <c r="M1811" i="2" s="1"/>
  <c r="M1812" i="2" s="1"/>
  <c r="M1813" i="2" s="1"/>
  <c r="M1814" i="2" s="1"/>
  <c r="M1815" i="2" s="1"/>
  <c r="M1816" i="2" s="1"/>
  <c r="M1817" i="2" s="1"/>
  <c r="M1818" i="2" s="1"/>
  <c r="M1819" i="2" s="1"/>
  <c r="M1820" i="2" s="1"/>
  <c r="M1821" i="2" s="1"/>
  <c r="M1822" i="2" s="1"/>
  <c r="M1823" i="2" s="1"/>
  <c r="M1824" i="2" s="1"/>
  <c r="M1825" i="2" s="1"/>
  <c r="M1826" i="2" s="1"/>
  <c r="M1734" i="2"/>
  <c r="M1735" i="2" s="1"/>
  <c r="M1736" i="2" s="1"/>
  <c r="M1737" i="2" s="1"/>
  <c r="M1738" i="2" s="1"/>
  <c r="M1739" i="2" s="1"/>
  <c r="M1740" i="2" s="1"/>
  <c r="M1741" i="2" s="1"/>
  <c r="M1742" i="2" s="1"/>
  <c r="M1743" i="2" s="1"/>
  <c r="M1744" i="2" s="1"/>
  <c r="M1745" i="2" s="1"/>
  <c r="M1746" i="2" s="1"/>
  <c r="M1747" i="2" s="1"/>
  <c r="M1748" i="2" s="1"/>
  <c r="M1749" i="2" s="1"/>
  <c r="M1750" i="2" s="1"/>
  <c r="M1751" i="2" s="1"/>
  <c r="M1752" i="2" s="1"/>
  <c r="M1753" i="2" s="1"/>
  <c r="M1754" i="2" s="1"/>
  <c r="M1755" i="2" s="1"/>
  <c r="M1756" i="2" s="1"/>
  <c r="M1757" i="2" s="1"/>
  <c r="M1758" i="2" s="1"/>
  <c r="M1759" i="2" s="1"/>
  <c r="M1760" i="2" s="1"/>
  <c r="M1761" i="2" s="1"/>
  <c r="M1762" i="2" s="1"/>
  <c r="M1763" i="2" s="1"/>
  <c r="M1764" i="2" s="1"/>
  <c r="M1765" i="2" s="1"/>
  <c r="M1766" i="2" s="1"/>
  <c r="M1767" i="2" s="1"/>
  <c r="M1768" i="2" s="1"/>
  <c r="M1769" i="2" s="1"/>
  <c r="M1770" i="2" s="1"/>
  <c r="M1771" i="2" s="1"/>
  <c r="M1772" i="2" s="1"/>
  <c r="M1773" i="2" s="1"/>
  <c r="M1774" i="2" s="1"/>
  <c r="M1775" i="2" s="1"/>
  <c r="M1776" i="2" s="1"/>
  <c r="M1777" i="2" s="1"/>
  <c r="M1778" i="2" s="1"/>
  <c r="M1779" i="2" s="1"/>
  <c r="M1780" i="2" s="1"/>
  <c r="M1781" i="2" s="1"/>
  <c r="M1782" i="2" s="1"/>
  <c r="M1783" i="2" s="1"/>
  <c r="M1784" i="2" s="1"/>
  <c r="M1785" i="2" s="1"/>
  <c r="M1786" i="2" s="1"/>
  <c r="M1787" i="2" s="1"/>
  <c r="M1788" i="2" s="1"/>
  <c r="M1789" i="2" s="1"/>
  <c r="M1790" i="2" s="1"/>
  <c r="K1733" i="2"/>
  <c r="G1733" i="2"/>
  <c r="M1667" i="2"/>
  <c r="M1668" i="2" s="1"/>
  <c r="M1669" i="2" s="1"/>
  <c r="M1670" i="2" s="1"/>
  <c r="M1671" i="2" s="1"/>
  <c r="M1672" i="2" s="1"/>
  <c r="M1673" i="2" s="1"/>
  <c r="M1674" i="2" s="1"/>
  <c r="M1675" i="2" s="1"/>
  <c r="M1676" i="2" s="1"/>
  <c r="M1677" i="2" s="1"/>
  <c r="M1678" i="2" s="1"/>
  <c r="M1679" i="2" s="1"/>
  <c r="M1680" i="2" s="1"/>
  <c r="M1681" i="2" s="1"/>
  <c r="M1682" i="2" s="1"/>
  <c r="M1683" i="2" s="1"/>
  <c r="M1684" i="2" s="1"/>
  <c r="M1685" i="2" s="1"/>
  <c r="M1686" i="2" s="1"/>
  <c r="M1687" i="2" s="1"/>
  <c r="M1688" i="2" s="1"/>
  <c r="M1689" i="2" s="1"/>
  <c r="M1690" i="2" s="1"/>
  <c r="M1691" i="2" s="1"/>
  <c r="M1692" i="2" s="1"/>
  <c r="M1693" i="2" s="1"/>
  <c r="M1694" i="2" s="1"/>
  <c r="M1695" i="2" s="1"/>
  <c r="M1696" i="2" s="1"/>
  <c r="M1697" i="2" s="1"/>
  <c r="M1698" i="2" s="1"/>
  <c r="M1699" i="2" s="1"/>
  <c r="M1700" i="2" s="1"/>
  <c r="M1701" i="2" s="1"/>
  <c r="M1702" i="2" s="1"/>
  <c r="M1703" i="2" s="1"/>
  <c r="M1704" i="2" s="1"/>
  <c r="M1705" i="2" s="1"/>
  <c r="M1706" i="2" s="1"/>
  <c r="M1707" i="2" s="1"/>
  <c r="M1708" i="2" s="1"/>
  <c r="M1709" i="2" s="1"/>
  <c r="M1710" i="2" s="1"/>
  <c r="M1711" i="2" s="1"/>
  <c r="M1712" i="2" s="1"/>
  <c r="M1713" i="2" s="1"/>
  <c r="M1714" i="2" s="1"/>
  <c r="M1715" i="2" s="1"/>
  <c r="M1716" i="2" s="1"/>
  <c r="M1717" i="2" s="1"/>
  <c r="M1718" i="2" s="1"/>
  <c r="M1719" i="2" s="1"/>
  <c r="M1720" i="2" s="1"/>
  <c r="M1721" i="2" s="1"/>
  <c r="M1722" i="2" s="1"/>
  <c r="M1723" i="2" s="1"/>
  <c r="M1724" i="2" s="1"/>
  <c r="M1725" i="2" s="1"/>
  <c r="M1726" i="2" s="1"/>
  <c r="M1727" i="2" s="1"/>
  <c r="M1728" i="2" s="1"/>
  <c r="M1729" i="2" s="1"/>
  <c r="M1730" i="2" s="1"/>
  <c r="M1731" i="2" s="1"/>
  <c r="M1732" i="2" s="1"/>
  <c r="M1733" i="2" s="1"/>
  <c r="M1665" i="2"/>
  <c r="M1666" i="2" s="1"/>
  <c r="K1664" i="2"/>
  <c r="G1664" i="2"/>
  <c r="M1600" i="2"/>
  <c r="M1601" i="2" s="1"/>
  <c r="M1602" i="2" s="1"/>
  <c r="M1603" i="2" s="1"/>
  <c r="M1604" i="2" s="1"/>
  <c r="M1605" i="2" s="1"/>
  <c r="M1606" i="2" s="1"/>
  <c r="M1607" i="2" s="1"/>
  <c r="M1608" i="2" s="1"/>
  <c r="M1609" i="2" s="1"/>
  <c r="M1610" i="2" s="1"/>
  <c r="M1611" i="2" s="1"/>
  <c r="M1612" i="2" s="1"/>
  <c r="M1613" i="2" s="1"/>
  <c r="M1614" i="2" s="1"/>
  <c r="M1615" i="2" s="1"/>
  <c r="M1616" i="2" s="1"/>
  <c r="M1617" i="2" s="1"/>
  <c r="M1618" i="2" s="1"/>
  <c r="M1619" i="2" s="1"/>
  <c r="M1620" i="2" s="1"/>
  <c r="M1621" i="2" s="1"/>
  <c r="M1622" i="2" s="1"/>
  <c r="M1623" i="2" s="1"/>
  <c r="M1624" i="2" s="1"/>
  <c r="M1625" i="2" s="1"/>
  <c r="M1626" i="2" s="1"/>
  <c r="M1627" i="2" s="1"/>
  <c r="M1628" i="2" s="1"/>
  <c r="M1629" i="2" s="1"/>
  <c r="M1630" i="2" s="1"/>
  <c r="M1631" i="2" s="1"/>
  <c r="M1632" i="2" s="1"/>
  <c r="M1633" i="2" s="1"/>
  <c r="M1634" i="2" s="1"/>
  <c r="M1635" i="2" s="1"/>
  <c r="M1636" i="2" s="1"/>
  <c r="M1637" i="2" s="1"/>
  <c r="M1638" i="2" s="1"/>
  <c r="M1639" i="2" s="1"/>
  <c r="M1640" i="2" s="1"/>
  <c r="M1641" i="2" s="1"/>
  <c r="M1642" i="2" s="1"/>
  <c r="M1643" i="2" s="1"/>
  <c r="M1644" i="2" s="1"/>
  <c r="M1645" i="2" s="1"/>
  <c r="M1646" i="2" s="1"/>
  <c r="M1647" i="2" s="1"/>
  <c r="M1648" i="2" s="1"/>
  <c r="M1649" i="2" s="1"/>
  <c r="M1650" i="2" s="1"/>
  <c r="M1651" i="2" s="1"/>
  <c r="M1652" i="2" s="1"/>
  <c r="M1653" i="2" s="1"/>
  <c r="M1654" i="2" s="1"/>
  <c r="M1655" i="2" s="1"/>
  <c r="M1656" i="2" s="1"/>
  <c r="M1657" i="2" s="1"/>
  <c r="M1658" i="2" s="1"/>
  <c r="M1659" i="2" s="1"/>
  <c r="M1660" i="2" s="1"/>
  <c r="M1661" i="2" s="1"/>
  <c r="M1662" i="2" s="1"/>
  <c r="M1663" i="2" s="1"/>
  <c r="M1664" i="2" s="1"/>
  <c r="M1575" i="2"/>
  <c r="M1576" i="2" s="1"/>
  <c r="M1577" i="2" s="1"/>
  <c r="M1578" i="2" s="1"/>
  <c r="M1579" i="2" s="1"/>
  <c r="M1580" i="2" s="1"/>
  <c r="M1581" i="2" s="1"/>
  <c r="M1582" i="2" s="1"/>
  <c r="M1583" i="2" s="1"/>
  <c r="M1584" i="2" s="1"/>
  <c r="M1585" i="2" s="1"/>
  <c r="M1586" i="2" s="1"/>
  <c r="M1587" i="2" s="1"/>
  <c r="M1588" i="2" s="1"/>
  <c r="M1589" i="2" s="1"/>
  <c r="M1590" i="2" s="1"/>
  <c r="M1591" i="2" s="1"/>
  <c r="M1592" i="2" s="1"/>
  <c r="M1593" i="2" s="1"/>
  <c r="M1594" i="2" s="1"/>
  <c r="M1595" i="2" s="1"/>
  <c r="M1596" i="2" s="1"/>
  <c r="M1597" i="2" s="1"/>
  <c r="M1598" i="2" s="1"/>
  <c r="M1599" i="2" s="1"/>
  <c r="M1550" i="2"/>
  <c r="M1551" i="2" s="1"/>
  <c r="M1552" i="2" s="1"/>
  <c r="M1553" i="2" s="1"/>
  <c r="M1554" i="2" s="1"/>
  <c r="M1555" i="2" s="1"/>
  <c r="M1556" i="2" s="1"/>
  <c r="M1557" i="2" s="1"/>
  <c r="M1558" i="2" s="1"/>
  <c r="M1559" i="2" s="1"/>
  <c r="M1560" i="2" s="1"/>
  <c r="M1561" i="2" s="1"/>
  <c r="M1562" i="2" s="1"/>
  <c r="M1563" i="2" s="1"/>
  <c r="M1564" i="2" s="1"/>
  <c r="M1565" i="2" s="1"/>
  <c r="M1566" i="2" s="1"/>
  <c r="M1567" i="2" s="1"/>
  <c r="M1568" i="2" s="1"/>
  <c r="M1569" i="2" s="1"/>
  <c r="M1570" i="2" s="1"/>
  <c r="M1571" i="2" s="1"/>
  <c r="M1572" i="2" s="1"/>
  <c r="M1573" i="2" s="1"/>
  <c r="M1574" i="2" s="1"/>
  <c r="K1549" i="2"/>
  <c r="G1549" i="2"/>
  <c r="M1479" i="2"/>
  <c r="M1480" i="2" s="1"/>
  <c r="M1481" i="2" s="1"/>
  <c r="M1482" i="2" s="1"/>
  <c r="M1483" i="2" s="1"/>
  <c r="M1484" i="2" s="1"/>
  <c r="M1485" i="2" s="1"/>
  <c r="M1486" i="2" s="1"/>
  <c r="M1487" i="2" s="1"/>
  <c r="M1488" i="2" s="1"/>
  <c r="M1489" i="2" s="1"/>
  <c r="M1490" i="2" s="1"/>
  <c r="M1491" i="2" s="1"/>
  <c r="M1492" i="2" s="1"/>
  <c r="M1493" i="2" s="1"/>
  <c r="M1494" i="2" s="1"/>
  <c r="M1495" i="2" s="1"/>
  <c r="M1496" i="2" s="1"/>
  <c r="M1497" i="2" s="1"/>
  <c r="M1498" i="2" s="1"/>
  <c r="M1499" i="2" s="1"/>
  <c r="M1500" i="2" s="1"/>
  <c r="M1501" i="2" s="1"/>
  <c r="M1502" i="2" s="1"/>
  <c r="M1503" i="2" s="1"/>
  <c r="M1504" i="2" s="1"/>
  <c r="M1505" i="2" s="1"/>
  <c r="M1506" i="2" s="1"/>
  <c r="M1507" i="2" s="1"/>
  <c r="M1508" i="2" s="1"/>
  <c r="M1509" i="2" s="1"/>
  <c r="M1510" i="2" s="1"/>
  <c r="M1511" i="2" s="1"/>
  <c r="M1512" i="2" s="1"/>
  <c r="M1513" i="2" s="1"/>
  <c r="M1514" i="2" s="1"/>
  <c r="M1515" i="2" s="1"/>
  <c r="M1516" i="2" s="1"/>
  <c r="M1517" i="2" s="1"/>
  <c r="M1518" i="2" s="1"/>
  <c r="M1519" i="2" s="1"/>
  <c r="M1520" i="2" s="1"/>
  <c r="M1521" i="2" s="1"/>
  <c r="M1522" i="2" s="1"/>
  <c r="M1523" i="2" s="1"/>
  <c r="M1524" i="2" s="1"/>
  <c r="M1525" i="2" s="1"/>
  <c r="M1526" i="2" s="1"/>
  <c r="M1527" i="2" s="1"/>
  <c r="M1528" i="2" s="1"/>
  <c r="M1529" i="2" s="1"/>
  <c r="M1530" i="2" s="1"/>
  <c r="M1531" i="2" s="1"/>
  <c r="M1532" i="2" s="1"/>
  <c r="M1533" i="2" s="1"/>
  <c r="M1534" i="2" s="1"/>
  <c r="M1535" i="2" s="1"/>
  <c r="M1536" i="2" s="1"/>
  <c r="M1537" i="2" s="1"/>
  <c r="M1538" i="2" s="1"/>
  <c r="M1539" i="2" s="1"/>
  <c r="M1540" i="2" s="1"/>
  <c r="M1541" i="2" s="1"/>
  <c r="M1542" i="2" s="1"/>
  <c r="M1543" i="2" s="1"/>
  <c r="M1544" i="2" s="1"/>
  <c r="M1545" i="2" s="1"/>
  <c r="M1546" i="2" s="1"/>
  <c r="M1547" i="2" s="1"/>
  <c r="M1548" i="2" s="1"/>
  <c r="M1549" i="2" s="1"/>
  <c r="M1451" i="2"/>
  <c r="M1452" i="2" s="1"/>
  <c r="M1453" i="2" s="1"/>
  <c r="M1454" i="2" s="1"/>
  <c r="M1455" i="2" s="1"/>
  <c r="M1456" i="2" s="1"/>
  <c r="M1457" i="2" s="1"/>
  <c r="M1458" i="2" s="1"/>
  <c r="M1459" i="2" s="1"/>
  <c r="M1460" i="2" s="1"/>
  <c r="M1461" i="2" s="1"/>
  <c r="M1462" i="2" s="1"/>
  <c r="M1463" i="2" s="1"/>
  <c r="M1464" i="2" s="1"/>
  <c r="M1465" i="2" s="1"/>
  <c r="M1466" i="2" s="1"/>
  <c r="M1467" i="2" s="1"/>
  <c r="M1468" i="2" s="1"/>
  <c r="M1469" i="2" s="1"/>
  <c r="M1470" i="2" s="1"/>
  <c r="M1471" i="2" s="1"/>
  <c r="M1472" i="2" s="1"/>
  <c r="M1473" i="2" s="1"/>
  <c r="M1474" i="2" s="1"/>
  <c r="M1475" i="2" s="1"/>
  <c r="M1476" i="2" s="1"/>
  <c r="M1477" i="2" s="1"/>
  <c r="M1478" i="2" s="1"/>
  <c r="M1429" i="2"/>
  <c r="M1430" i="2" s="1"/>
  <c r="M1431" i="2" s="1"/>
  <c r="M1432" i="2" s="1"/>
  <c r="M1433" i="2" s="1"/>
  <c r="M1434" i="2" s="1"/>
  <c r="M1435" i="2" s="1"/>
  <c r="M1436" i="2" s="1"/>
  <c r="M1437" i="2" s="1"/>
  <c r="M1438" i="2" s="1"/>
  <c r="M1439" i="2" s="1"/>
  <c r="M1440" i="2" s="1"/>
  <c r="M1441" i="2" s="1"/>
  <c r="M1442" i="2" s="1"/>
  <c r="M1443" i="2" s="1"/>
  <c r="M1444" i="2" s="1"/>
  <c r="M1445" i="2" s="1"/>
  <c r="M1446" i="2" s="1"/>
  <c r="M1447" i="2" s="1"/>
  <c r="M1448" i="2" s="1"/>
  <c r="M1449" i="2" s="1"/>
  <c r="M1450" i="2" s="1"/>
  <c r="K1428" i="2"/>
  <c r="G1428" i="2"/>
  <c r="M1361" i="2"/>
  <c r="M1362" i="2" s="1"/>
  <c r="M1363" i="2" s="1"/>
  <c r="M1364" i="2" s="1"/>
  <c r="M1365" i="2" s="1"/>
  <c r="M1366" i="2" s="1"/>
  <c r="M1367" i="2" s="1"/>
  <c r="M1368" i="2" s="1"/>
  <c r="M1369" i="2" s="1"/>
  <c r="M1370" i="2" s="1"/>
  <c r="M1371" i="2" s="1"/>
  <c r="M1372" i="2" s="1"/>
  <c r="M1373" i="2" s="1"/>
  <c r="M1374" i="2" s="1"/>
  <c r="M1375" i="2" s="1"/>
  <c r="M1376" i="2" s="1"/>
  <c r="M1377" i="2" s="1"/>
  <c r="M1378" i="2" s="1"/>
  <c r="M1379" i="2" s="1"/>
  <c r="M1380" i="2" s="1"/>
  <c r="M1381" i="2" s="1"/>
  <c r="M1382" i="2" s="1"/>
  <c r="M1383" i="2" s="1"/>
  <c r="M1384" i="2" s="1"/>
  <c r="M1385" i="2" s="1"/>
  <c r="M1386" i="2" s="1"/>
  <c r="M1387" i="2" s="1"/>
  <c r="M1388" i="2" s="1"/>
  <c r="M1389" i="2" s="1"/>
  <c r="M1390" i="2" s="1"/>
  <c r="M1391" i="2" s="1"/>
  <c r="M1392" i="2" s="1"/>
  <c r="M1393" i="2" s="1"/>
  <c r="M1394" i="2" s="1"/>
  <c r="M1395" i="2" s="1"/>
  <c r="M1396" i="2" s="1"/>
  <c r="M1397" i="2" s="1"/>
  <c r="M1398" i="2" s="1"/>
  <c r="M1399" i="2" s="1"/>
  <c r="M1400" i="2" s="1"/>
  <c r="M1401" i="2" s="1"/>
  <c r="M1402" i="2" s="1"/>
  <c r="M1403" i="2" s="1"/>
  <c r="M1404" i="2" s="1"/>
  <c r="M1405" i="2" s="1"/>
  <c r="M1406" i="2" s="1"/>
  <c r="M1407" i="2" s="1"/>
  <c r="M1408" i="2" s="1"/>
  <c r="M1409" i="2" s="1"/>
  <c r="M1410" i="2" s="1"/>
  <c r="M1411" i="2" s="1"/>
  <c r="M1412" i="2" s="1"/>
  <c r="M1413" i="2" s="1"/>
  <c r="M1414" i="2" s="1"/>
  <c r="M1415" i="2" s="1"/>
  <c r="M1416" i="2" s="1"/>
  <c r="M1417" i="2" s="1"/>
  <c r="M1418" i="2" s="1"/>
  <c r="M1419" i="2" s="1"/>
  <c r="M1420" i="2" s="1"/>
  <c r="M1421" i="2" s="1"/>
  <c r="M1422" i="2" s="1"/>
  <c r="M1423" i="2" s="1"/>
  <c r="M1424" i="2" s="1"/>
  <c r="M1425" i="2" s="1"/>
  <c r="M1426" i="2" s="1"/>
  <c r="M1427" i="2" s="1"/>
  <c r="M1428" i="2" s="1"/>
  <c r="M1338" i="2"/>
  <c r="M1339" i="2" s="1"/>
  <c r="M1340" i="2" s="1"/>
  <c r="M1341" i="2" s="1"/>
  <c r="M1342" i="2" s="1"/>
  <c r="M1343" i="2" s="1"/>
  <c r="M1344" i="2" s="1"/>
  <c r="M1345" i="2" s="1"/>
  <c r="M1346" i="2" s="1"/>
  <c r="M1347" i="2" s="1"/>
  <c r="M1348" i="2" s="1"/>
  <c r="M1349" i="2" s="1"/>
  <c r="M1350" i="2" s="1"/>
  <c r="M1351" i="2" s="1"/>
  <c r="M1352" i="2" s="1"/>
  <c r="M1353" i="2" s="1"/>
  <c r="M1354" i="2" s="1"/>
  <c r="M1355" i="2" s="1"/>
  <c r="M1356" i="2" s="1"/>
  <c r="M1357" i="2" s="1"/>
  <c r="M1358" i="2" s="1"/>
  <c r="M1359" i="2" s="1"/>
  <c r="M1360" i="2" s="1"/>
  <c r="K1332" i="2"/>
  <c r="G1332" i="2"/>
  <c r="M1266" i="2"/>
  <c r="M1267" i="2" s="1"/>
  <c r="M1268" i="2" s="1"/>
  <c r="M1269" i="2" s="1"/>
  <c r="M1270" i="2" s="1"/>
  <c r="M1271" i="2" s="1"/>
  <c r="M1272" i="2" s="1"/>
  <c r="M1273" i="2" s="1"/>
  <c r="M1274" i="2" s="1"/>
  <c r="M1275" i="2" s="1"/>
  <c r="M1276" i="2" s="1"/>
  <c r="M1277" i="2" s="1"/>
  <c r="M1278" i="2" s="1"/>
  <c r="M1279" i="2" s="1"/>
  <c r="M1280" i="2" s="1"/>
  <c r="M1281" i="2" s="1"/>
  <c r="M1282" i="2" s="1"/>
  <c r="M1283" i="2" s="1"/>
  <c r="M1284" i="2" s="1"/>
  <c r="M1285" i="2" s="1"/>
  <c r="M1286" i="2" s="1"/>
  <c r="M1287" i="2" s="1"/>
  <c r="M1288" i="2" s="1"/>
  <c r="M1289" i="2" s="1"/>
  <c r="M1290" i="2" s="1"/>
  <c r="M1291" i="2" s="1"/>
  <c r="M1292" i="2" s="1"/>
  <c r="M1293" i="2" s="1"/>
  <c r="M1294" i="2" s="1"/>
  <c r="M1295" i="2" s="1"/>
  <c r="M1296" i="2" s="1"/>
  <c r="M1297" i="2" s="1"/>
  <c r="M1298" i="2" s="1"/>
  <c r="M1299" i="2" s="1"/>
  <c r="M1300" i="2" s="1"/>
  <c r="M1301" i="2" s="1"/>
  <c r="M1302" i="2" s="1"/>
  <c r="M1303" i="2" s="1"/>
  <c r="M1304" i="2" s="1"/>
  <c r="M1305" i="2" s="1"/>
  <c r="M1306" i="2" s="1"/>
  <c r="M1307" i="2" s="1"/>
  <c r="M1308" i="2" s="1"/>
  <c r="M1309" i="2" s="1"/>
  <c r="M1310" i="2" s="1"/>
  <c r="M1311" i="2" s="1"/>
  <c r="M1312" i="2" s="1"/>
  <c r="M1313" i="2" s="1"/>
  <c r="M1314" i="2" s="1"/>
  <c r="M1315" i="2" s="1"/>
  <c r="M1316" i="2" s="1"/>
  <c r="M1317" i="2" s="1"/>
  <c r="M1318" i="2" s="1"/>
  <c r="M1319" i="2" s="1"/>
  <c r="M1320" i="2" s="1"/>
  <c r="M1321" i="2" s="1"/>
  <c r="M1322" i="2" s="1"/>
  <c r="M1323" i="2" s="1"/>
  <c r="M1324" i="2" s="1"/>
  <c r="M1325" i="2" s="1"/>
  <c r="M1326" i="2" s="1"/>
  <c r="M1327" i="2" s="1"/>
  <c r="M1328" i="2" s="1"/>
  <c r="M1329" i="2" s="1"/>
  <c r="M1330" i="2" s="1"/>
  <c r="M1331" i="2" s="1"/>
  <c r="M1332" i="2" s="1"/>
  <c r="M1333" i="2" s="1"/>
  <c r="M1334" i="2" s="1"/>
  <c r="M1335" i="2" s="1"/>
  <c r="M1336" i="2" s="1"/>
  <c r="M1337" i="2" s="1"/>
  <c r="K1263" i="2"/>
  <c r="G1263" i="2"/>
  <c r="M1252" i="2"/>
  <c r="M1253" i="2" s="1"/>
  <c r="M1254" i="2" s="1"/>
  <c r="M1255" i="2" s="1"/>
  <c r="M1256" i="2" s="1"/>
  <c r="M1257" i="2" s="1"/>
  <c r="M1258" i="2" s="1"/>
  <c r="M1259" i="2" s="1"/>
  <c r="M1260" i="2" s="1"/>
  <c r="M1261" i="2" s="1"/>
  <c r="M1262" i="2" s="1"/>
  <c r="M1263" i="2" s="1"/>
  <c r="M1264" i="2" s="1"/>
  <c r="M1265" i="2" s="1"/>
  <c r="K1249" i="2"/>
  <c r="G1249" i="2"/>
  <c r="M1241" i="2"/>
  <c r="M1242" i="2" s="1"/>
  <c r="M1243" i="2" s="1"/>
  <c r="M1244" i="2" s="1"/>
  <c r="M1245" i="2" s="1"/>
  <c r="M1246" i="2" s="1"/>
  <c r="M1247" i="2" s="1"/>
  <c r="M1248" i="2" s="1"/>
  <c r="M1249" i="2" s="1"/>
  <c r="M1250" i="2" s="1"/>
  <c r="M1251" i="2" s="1"/>
  <c r="K1239" i="2"/>
  <c r="G1239" i="2"/>
  <c r="M1196" i="2"/>
  <c r="M1197" i="2" s="1"/>
  <c r="M1198" i="2" s="1"/>
  <c r="M1199" i="2" s="1"/>
  <c r="M1200" i="2" s="1"/>
  <c r="M1201" i="2" s="1"/>
  <c r="M1202" i="2" s="1"/>
  <c r="M1203" i="2" s="1"/>
  <c r="M1204" i="2" s="1"/>
  <c r="M1205" i="2" s="1"/>
  <c r="M1206" i="2" s="1"/>
  <c r="M1207" i="2" s="1"/>
  <c r="M1208" i="2" s="1"/>
  <c r="M1209" i="2" s="1"/>
  <c r="M1210" i="2" s="1"/>
  <c r="M1211" i="2" s="1"/>
  <c r="M1212" i="2" s="1"/>
  <c r="M1213" i="2" s="1"/>
  <c r="M1214" i="2" s="1"/>
  <c r="M1215" i="2" s="1"/>
  <c r="M1216" i="2" s="1"/>
  <c r="M1217" i="2" s="1"/>
  <c r="M1218" i="2" s="1"/>
  <c r="M1219" i="2" s="1"/>
  <c r="M1220" i="2" s="1"/>
  <c r="M1221" i="2" s="1"/>
  <c r="M1222" i="2" s="1"/>
  <c r="M1223" i="2" s="1"/>
  <c r="M1224" i="2" s="1"/>
  <c r="M1225" i="2" s="1"/>
  <c r="M1226" i="2" s="1"/>
  <c r="M1227" i="2" s="1"/>
  <c r="M1228" i="2" s="1"/>
  <c r="M1229" i="2" s="1"/>
  <c r="M1230" i="2" s="1"/>
  <c r="M1231" i="2" s="1"/>
  <c r="M1232" i="2" s="1"/>
  <c r="M1233" i="2" s="1"/>
  <c r="M1234" i="2" s="1"/>
  <c r="M1235" i="2" s="1"/>
  <c r="M1236" i="2" s="1"/>
  <c r="M1237" i="2" s="1"/>
  <c r="M1238" i="2" s="1"/>
  <c r="M1239" i="2" s="1"/>
  <c r="M1240" i="2" s="1"/>
  <c r="K1194" i="2"/>
  <c r="G1194" i="2"/>
  <c r="M1140" i="2"/>
  <c r="M1141" i="2" s="1"/>
  <c r="M1142" i="2" s="1"/>
  <c r="M1143" i="2" s="1"/>
  <c r="M1144" i="2" s="1"/>
  <c r="M1145" i="2" s="1"/>
  <c r="M1146" i="2" s="1"/>
  <c r="M1147" i="2" s="1"/>
  <c r="M1148" i="2" s="1"/>
  <c r="M1149" i="2" s="1"/>
  <c r="M1150" i="2" s="1"/>
  <c r="M1151" i="2" s="1"/>
  <c r="M1152" i="2" s="1"/>
  <c r="M1153" i="2" s="1"/>
  <c r="M1154" i="2" s="1"/>
  <c r="M1155" i="2" s="1"/>
  <c r="M1156" i="2" s="1"/>
  <c r="M1157" i="2" s="1"/>
  <c r="M1158" i="2" s="1"/>
  <c r="M1159" i="2" s="1"/>
  <c r="M1160" i="2" s="1"/>
  <c r="M1161" i="2" s="1"/>
  <c r="M1162" i="2" s="1"/>
  <c r="M1163" i="2" s="1"/>
  <c r="M1164" i="2" s="1"/>
  <c r="M1165" i="2" s="1"/>
  <c r="M1166" i="2" s="1"/>
  <c r="M1167" i="2" s="1"/>
  <c r="M1168" i="2" s="1"/>
  <c r="M1169" i="2" s="1"/>
  <c r="M1170" i="2" s="1"/>
  <c r="M1171" i="2" s="1"/>
  <c r="M1172" i="2" s="1"/>
  <c r="M1173" i="2" s="1"/>
  <c r="M1174" i="2" s="1"/>
  <c r="M1175" i="2" s="1"/>
  <c r="M1176" i="2" s="1"/>
  <c r="M1177" i="2" s="1"/>
  <c r="M1178" i="2" s="1"/>
  <c r="M1179" i="2" s="1"/>
  <c r="M1180" i="2" s="1"/>
  <c r="M1181" i="2" s="1"/>
  <c r="M1182" i="2" s="1"/>
  <c r="M1183" i="2" s="1"/>
  <c r="M1184" i="2" s="1"/>
  <c r="M1185" i="2" s="1"/>
  <c r="M1186" i="2" s="1"/>
  <c r="M1187" i="2" s="1"/>
  <c r="M1188" i="2" s="1"/>
  <c r="M1189" i="2" s="1"/>
  <c r="M1190" i="2" s="1"/>
  <c r="M1191" i="2" s="1"/>
  <c r="M1192" i="2" s="1"/>
  <c r="M1193" i="2" s="1"/>
  <c r="M1194" i="2" s="1"/>
  <c r="M1195" i="2" s="1"/>
  <c r="M1136" i="2"/>
  <c r="M1137" i="2" s="1"/>
  <c r="M1138" i="2" s="1"/>
  <c r="M1139" i="2" s="1"/>
  <c r="K1135" i="2"/>
  <c r="G1135" i="2"/>
  <c r="M1062" i="2"/>
  <c r="M1063" i="2" s="1"/>
  <c r="M1064" i="2" s="1"/>
  <c r="M1065" i="2" s="1"/>
  <c r="M1066" i="2" s="1"/>
  <c r="M1067" i="2" s="1"/>
  <c r="M1068" i="2" s="1"/>
  <c r="M1069" i="2" s="1"/>
  <c r="M1070" i="2" s="1"/>
  <c r="M1071" i="2" s="1"/>
  <c r="M1072" i="2" s="1"/>
  <c r="M1073" i="2" s="1"/>
  <c r="M1074" i="2" s="1"/>
  <c r="M1075" i="2" s="1"/>
  <c r="M1076" i="2" s="1"/>
  <c r="M1077" i="2" s="1"/>
  <c r="M1078" i="2" s="1"/>
  <c r="M1079" i="2" s="1"/>
  <c r="M1080" i="2" s="1"/>
  <c r="M1081" i="2" s="1"/>
  <c r="M1082" i="2" s="1"/>
  <c r="M1083" i="2" s="1"/>
  <c r="M1084" i="2" s="1"/>
  <c r="M1085" i="2" s="1"/>
  <c r="M1086" i="2" s="1"/>
  <c r="M1087" i="2" s="1"/>
  <c r="M1088" i="2" s="1"/>
  <c r="M1089" i="2" s="1"/>
  <c r="M1090" i="2" s="1"/>
  <c r="M1091" i="2" s="1"/>
  <c r="M1092" i="2" s="1"/>
  <c r="M1093" i="2" s="1"/>
  <c r="M1094" i="2" s="1"/>
  <c r="M1095" i="2" s="1"/>
  <c r="M1096" i="2" s="1"/>
  <c r="M1097" i="2" s="1"/>
  <c r="M1098" i="2" s="1"/>
  <c r="M1099" i="2" s="1"/>
  <c r="M1100" i="2" s="1"/>
  <c r="M1101" i="2" s="1"/>
  <c r="M1102" i="2" s="1"/>
  <c r="M1103" i="2" s="1"/>
  <c r="M1104" i="2" s="1"/>
  <c r="M1105" i="2" s="1"/>
  <c r="M1106" i="2" s="1"/>
  <c r="M1107" i="2" s="1"/>
  <c r="M1108" i="2" s="1"/>
  <c r="M1109" i="2" s="1"/>
  <c r="M1110" i="2" s="1"/>
  <c r="M1111" i="2" s="1"/>
  <c r="M1112" i="2" s="1"/>
  <c r="M1113" i="2" s="1"/>
  <c r="M1114" i="2" s="1"/>
  <c r="M1115" i="2" s="1"/>
  <c r="M1116" i="2" s="1"/>
  <c r="M1117" i="2" s="1"/>
  <c r="M1118" i="2" s="1"/>
  <c r="M1119" i="2" s="1"/>
  <c r="M1120" i="2" s="1"/>
  <c r="M1121" i="2" s="1"/>
  <c r="M1122" i="2" s="1"/>
  <c r="M1123" i="2" s="1"/>
  <c r="M1124" i="2" s="1"/>
  <c r="M1125" i="2" s="1"/>
  <c r="M1126" i="2" s="1"/>
  <c r="M1127" i="2" s="1"/>
  <c r="M1128" i="2" s="1"/>
  <c r="M1129" i="2" s="1"/>
  <c r="M1130" i="2" s="1"/>
  <c r="M1131" i="2" s="1"/>
  <c r="M1132" i="2" s="1"/>
  <c r="M1133" i="2" s="1"/>
  <c r="M1134" i="2" s="1"/>
  <c r="M1135" i="2" s="1"/>
  <c r="K1061" i="2"/>
  <c r="G1061" i="2"/>
  <c r="M983" i="2"/>
  <c r="M984" i="2" s="1"/>
  <c r="M985" i="2" s="1"/>
  <c r="M986" i="2" s="1"/>
  <c r="M987" i="2" s="1"/>
  <c r="M988" i="2" s="1"/>
  <c r="M989" i="2" s="1"/>
  <c r="M990" i="2" s="1"/>
  <c r="M991" i="2" s="1"/>
  <c r="M992" i="2" s="1"/>
  <c r="M993" i="2" s="1"/>
  <c r="M994" i="2" s="1"/>
  <c r="M995" i="2" s="1"/>
  <c r="M996" i="2" s="1"/>
  <c r="M997" i="2" s="1"/>
  <c r="M998" i="2" s="1"/>
  <c r="M999" i="2" s="1"/>
  <c r="M1000" i="2" s="1"/>
  <c r="M1001" i="2" s="1"/>
  <c r="M1002" i="2" s="1"/>
  <c r="M1003" i="2" s="1"/>
  <c r="M1004" i="2" s="1"/>
  <c r="M1005" i="2" s="1"/>
  <c r="M1006" i="2" s="1"/>
  <c r="M1007" i="2" s="1"/>
  <c r="M1008" i="2" s="1"/>
  <c r="M1009" i="2" s="1"/>
  <c r="M1010" i="2" s="1"/>
  <c r="M1011" i="2" s="1"/>
  <c r="M1012" i="2" s="1"/>
  <c r="M1013" i="2" s="1"/>
  <c r="M1014" i="2" s="1"/>
  <c r="M1015" i="2" s="1"/>
  <c r="M1016" i="2" s="1"/>
  <c r="M1017" i="2" s="1"/>
  <c r="M1018" i="2" s="1"/>
  <c r="M1019" i="2" s="1"/>
  <c r="M1020" i="2" s="1"/>
  <c r="M1021" i="2" s="1"/>
  <c r="M1022" i="2" s="1"/>
  <c r="M1023" i="2" s="1"/>
  <c r="M1024" i="2" s="1"/>
  <c r="M1025" i="2" s="1"/>
  <c r="M1026" i="2" s="1"/>
  <c r="M1027" i="2" s="1"/>
  <c r="M1028" i="2" s="1"/>
  <c r="M1029" i="2" s="1"/>
  <c r="M1030" i="2" s="1"/>
  <c r="M1031" i="2" s="1"/>
  <c r="M1032" i="2" s="1"/>
  <c r="M1033" i="2" s="1"/>
  <c r="M1034" i="2" s="1"/>
  <c r="M1035" i="2" s="1"/>
  <c r="M1036" i="2" s="1"/>
  <c r="M1037" i="2" s="1"/>
  <c r="M1038" i="2" s="1"/>
  <c r="M1039" i="2" s="1"/>
  <c r="M1040" i="2" s="1"/>
  <c r="M1041" i="2" s="1"/>
  <c r="M1042" i="2" s="1"/>
  <c r="M1043" i="2" s="1"/>
  <c r="M1044" i="2" s="1"/>
  <c r="M1045" i="2" s="1"/>
  <c r="M1046" i="2" s="1"/>
  <c r="M1047" i="2" s="1"/>
  <c r="M1048" i="2" s="1"/>
  <c r="M1049" i="2" s="1"/>
  <c r="M1050" i="2" s="1"/>
  <c r="M1051" i="2" s="1"/>
  <c r="M1052" i="2" s="1"/>
  <c r="M1053" i="2" s="1"/>
  <c r="M1054" i="2" s="1"/>
  <c r="M1055" i="2" s="1"/>
  <c r="M1056" i="2" s="1"/>
  <c r="M1057" i="2" s="1"/>
  <c r="M1058" i="2" s="1"/>
  <c r="M1059" i="2" s="1"/>
  <c r="M1060" i="2" s="1"/>
  <c r="M1061" i="2" s="1"/>
  <c r="K981" i="2"/>
  <c r="G981" i="2"/>
  <c r="M952" i="2"/>
  <c r="M953" i="2" s="1"/>
  <c r="M954" i="2" s="1"/>
  <c r="M955" i="2" s="1"/>
  <c r="M956" i="2" s="1"/>
  <c r="M957" i="2" s="1"/>
  <c r="M958" i="2" s="1"/>
  <c r="M959" i="2" s="1"/>
  <c r="M960" i="2" s="1"/>
  <c r="M961" i="2" s="1"/>
  <c r="M962" i="2" s="1"/>
  <c r="M963" i="2" s="1"/>
  <c r="M964" i="2" s="1"/>
  <c r="M965" i="2" s="1"/>
  <c r="M966" i="2" s="1"/>
  <c r="M967" i="2" s="1"/>
  <c r="M968" i="2" s="1"/>
  <c r="M969" i="2" s="1"/>
  <c r="M970" i="2" s="1"/>
  <c r="M971" i="2" s="1"/>
  <c r="M972" i="2" s="1"/>
  <c r="M973" i="2" s="1"/>
  <c r="M974" i="2" s="1"/>
  <c r="M975" i="2" s="1"/>
  <c r="M976" i="2" s="1"/>
  <c r="M977" i="2" s="1"/>
  <c r="M978" i="2" s="1"/>
  <c r="M979" i="2" s="1"/>
  <c r="M980" i="2" s="1"/>
  <c r="M981" i="2" s="1"/>
  <c r="M982" i="2" s="1"/>
  <c r="K951" i="2"/>
  <c r="G951" i="2"/>
  <c r="M921" i="2"/>
  <c r="M922" i="2" s="1"/>
  <c r="M923" i="2" s="1"/>
  <c r="M924" i="2" s="1"/>
  <c r="M925" i="2" s="1"/>
  <c r="M926" i="2" s="1"/>
  <c r="M927" i="2" s="1"/>
  <c r="M928" i="2" s="1"/>
  <c r="M929" i="2" s="1"/>
  <c r="M930" i="2" s="1"/>
  <c r="M931" i="2" s="1"/>
  <c r="M932" i="2" s="1"/>
  <c r="M933" i="2" s="1"/>
  <c r="M934" i="2" s="1"/>
  <c r="M935" i="2" s="1"/>
  <c r="M936" i="2" s="1"/>
  <c r="M937" i="2" s="1"/>
  <c r="M938" i="2" s="1"/>
  <c r="M939" i="2" s="1"/>
  <c r="M940" i="2" s="1"/>
  <c r="M941" i="2" s="1"/>
  <c r="M942" i="2" s="1"/>
  <c r="M943" i="2" s="1"/>
  <c r="M944" i="2" s="1"/>
  <c r="M945" i="2" s="1"/>
  <c r="M946" i="2" s="1"/>
  <c r="M947" i="2" s="1"/>
  <c r="M948" i="2" s="1"/>
  <c r="M949" i="2" s="1"/>
  <c r="M950" i="2" s="1"/>
  <c r="M951" i="2" s="1"/>
  <c r="K920" i="2"/>
  <c r="G920" i="2"/>
  <c r="M882" i="2"/>
  <c r="M883" i="2" s="1"/>
  <c r="M884" i="2" s="1"/>
  <c r="M885" i="2" s="1"/>
  <c r="M886" i="2" s="1"/>
  <c r="M887" i="2" s="1"/>
  <c r="M888" i="2" s="1"/>
  <c r="M889" i="2" s="1"/>
  <c r="M890" i="2" s="1"/>
  <c r="M891" i="2" s="1"/>
  <c r="M892" i="2" s="1"/>
  <c r="M893" i="2" s="1"/>
  <c r="M894" i="2" s="1"/>
  <c r="M895" i="2" s="1"/>
  <c r="M896" i="2" s="1"/>
  <c r="M897" i="2" s="1"/>
  <c r="M898" i="2" s="1"/>
  <c r="M899" i="2" s="1"/>
  <c r="M900" i="2" s="1"/>
  <c r="M901" i="2" s="1"/>
  <c r="M902" i="2" s="1"/>
  <c r="M903" i="2" s="1"/>
  <c r="M904" i="2" s="1"/>
  <c r="M905" i="2" s="1"/>
  <c r="M906" i="2" s="1"/>
  <c r="M907" i="2" s="1"/>
  <c r="M908" i="2" s="1"/>
  <c r="M909" i="2" s="1"/>
  <c r="M910" i="2" s="1"/>
  <c r="M911" i="2" s="1"/>
  <c r="M912" i="2" s="1"/>
  <c r="M913" i="2" s="1"/>
  <c r="M914" i="2" s="1"/>
  <c r="M915" i="2" s="1"/>
  <c r="M916" i="2" s="1"/>
  <c r="M917" i="2" s="1"/>
  <c r="M918" i="2" s="1"/>
  <c r="M919" i="2" s="1"/>
  <c r="M920" i="2" s="1"/>
  <c r="M855" i="2"/>
  <c r="M856" i="2" s="1"/>
  <c r="M857" i="2" s="1"/>
  <c r="M858" i="2" s="1"/>
  <c r="M859" i="2" s="1"/>
  <c r="M860" i="2" s="1"/>
  <c r="M861" i="2" s="1"/>
  <c r="M862" i="2" s="1"/>
  <c r="M863" i="2" s="1"/>
  <c r="M864" i="2" s="1"/>
  <c r="M865" i="2" s="1"/>
  <c r="M866" i="2" s="1"/>
  <c r="M867" i="2" s="1"/>
  <c r="M868" i="2" s="1"/>
  <c r="M869" i="2" s="1"/>
  <c r="M870" i="2" s="1"/>
  <c r="M871" i="2" s="1"/>
  <c r="M872" i="2" s="1"/>
  <c r="M873" i="2" s="1"/>
  <c r="M874" i="2" s="1"/>
  <c r="M875" i="2" s="1"/>
  <c r="M876" i="2" s="1"/>
  <c r="M877" i="2" s="1"/>
  <c r="M878" i="2" s="1"/>
  <c r="M879" i="2" s="1"/>
  <c r="M880" i="2" s="1"/>
  <c r="M881" i="2" s="1"/>
  <c r="M793" i="2"/>
  <c r="M794" i="2" s="1"/>
  <c r="M795" i="2" s="1"/>
  <c r="M796" i="2" s="1"/>
  <c r="M797" i="2" s="1"/>
  <c r="M798" i="2" s="1"/>
  <c r="M799" i="2" s="1"/>
  <c r="M800" i="2" s="1"/>
  <c r="M801" i="2" s="1"/>
  <c r="M802" i="2" s="1"/>
  <c r="M803" i="2" s="1"/>
  <c r="M804" i="2" s="1"/>
  <c r="M805" i="2" s="1"/>
  <c r="M806" i="2" s="1"/>
  <c r="M807" i="2" s="1"/>
  <c r="M808" i="2" s="1"/>
  <c r="M809" i="2" s="1"/>
  <c r="M810" i="2" s="1"/>
  <c r="M811" i="2" s="1"/>
  <c r="M812" i="2" s="1"/>
  <c r="M813" i="2" s="1"/>
  <c r="M814" i="2" s="1"/>
  <c r="M815" i="2" s="1"/>
  <c r="M816" i="2" s="1"/>
  <c r="M817" i="2" s="1"/>
  <c r="M818" i="2" s="1"/>
  <c r="M819" i="2" s="1"/>
  <c r="M820" i="2" s="1"/>
  <c r="M821" i="2" s="1"/>
  <c r="M822" i="2" s="1"/>
  <c r="M823" i="2" s="1"/>
  <c r="M824" i="2" s="1"/>
  <c r="M825" i="2" s="1"/>
  <c r="M826" i="2" s="1"/>
  <c r="M827" i="2" s="1"/>
  <c r="M828" i="2" s="1"/>
  <c r="M829" i="2" s="1"/>
  <c r="M830" i="2" s="1"/>
  <c r="M831" i="2" s="1"/>
  <c r="M832" i="2" s="1"/>
  <c r="M833" i="2" s="1"/>
  <c r="M834" i="2" s="1"/>
  <c r="M835" i="2" s="1"/>
  <c r="M836" i="2" s="1"/>
  <c r="M837" i="2" s="1"/>
  <c r="M838" i="2" s="1"/>
  <c r="M839" i="2" s="1"/>
  <c r="M840" i="2" s="1"/>
  <c r="M841" i="2" s="1"/>
  <c r="M842" i="2" s="1"/>
  <c r="M843" i="2" s="1"/>
  <c r="M844" i="2" s="1"/>
  <c r="M845" i="2" s="1"/>
  <c r="M846" i="2" s="1"/>
  <c r="M847" i="2" s="1"/>
  <c r="M848" i="2" s="1"/>
  <c r="M849" i="2" s="1"/>
  <c r="M850" i="2" s="1"/>
  <c r="M851" i="2" s="1"/>
  <c r="M852" i="2" s="1"/>
  <c r="M853" i="2" s="1"/>
  <c r="M854" i="2" s="1"/>
  <c r="K791" i="2"/>
  <c r="G791" i="2"/>
  <c r="K790" i="2"/>
  <c r="G790" i="2"/>
  <c r="M787" i="2"/>
  <c r="M788" i="2" s="1"/>
  <c r="M789" i="2" s="1"/>
  <c r="M790" i="2" s="1"/>
  <c r="M791" i="2" s="1"/>
  <c r="M792" i="2" s="1"/>
  <c r="M780" i="2"/>
  <c r="M781" i="2" s="1"/>
  <c r="M782" i="2" s="1"/>
  <c r="M783" i="2" s="1"/>
  <c r="M784" i="2" s="1"/>
  <c r="M785" i="2" s="1"/>
  <c r="M786" i="2" s="1"/>
  <c r="K776" i="2"/>
  <c r="G776" i="2"/>
  <c r="M725" i="2"/>
  <c r="M726" i="2" s="1"/>
  <c r="M727" i="2" s="1"/>
  <c r="M728" i="2" s="1"/>
  <c r="M729" i="2" s="1"/>
  <c r="M730" i="2" s="1"/>
  <c r="M731" i="2" s="1"/>
  <c r="M732" i="2" s="1"/>
  <c r="M733" i="2" s="1"/>
  <c r="M734" i="2" s="1"/>
  <c r="M735" i="2" s="1"/>
  <c r="M736" i="2" s="1"/>
  <c r="M737" i="2" s="1"/>
  <c r="M738" i="2" s="1"/>
  <c r="M739" i="2" s="1"/>
  <c r="M740" i="2" s="1"/>
  <c r="M741" i="2" s="1"/>
  <c r="M742" i="2" s="1"/>
  <c r="M743" i="2" s="1"/>
  <c r="M744" i="2" s="1"/>
  <c r="M745" i="2" s="1"/>
  <c r="M746" i="2" s="1"/>
  <c r="M747" i="2" s="1"/>
  <c r="M748" i="2" s="1"/>
  <c r="M749" i="2" s="1"/>
  <c r="M750" i="2" s="1"/>
  <c r="M751" i="2" s="1"/>
  <c r="M752" i="2" s="1"/>
  <c r="M753" i="2" s="1"/>
  <c r="M754" i="2" s="1"/>
  <c r="M755" i="2" s="1"/>
  <c r="M756" i="2" s="1"/>
  <c r="M757" i="2" s="1"/>
  <c r="M758" i="2" s="1"/>
  <c r="M759" i="2" s="1"/>
  <c r="M760" i="2" s="1"/>
  <c r="M761" i="2" s="1"/>
  <c r="M762" i="2" s="1"/>
  <c r="M763" i="2" s="1"/>
  <c r="M764" i="2" s="1"/>
  <c r="M765" i="2" s="1"/>
  <c r="M766" i="2" s="1"/>
  <c r="M767" i="2" s="1"/>
  <c r="M768" i="2" s="1"/>
  <c r="M769" i="2" s="1"/>
  <c r="M770" i="2" s="1"/>
  <c r="M771" i="2" s="1"/>
  <c r="M772" i="2" s="1"/>
  <c r="M773" i="2" s="1"/>
  <c r="M774" i="2" s="1"/>
  <c r="M775" i="2" s="1"/>
  <c r="M776" i="2" s="1"/>
  <c r="M777" i="2" s="1"/>
  <c r="M778" i="2" s="1"/>
  <c r="M779" i="2" s="1"/>
  <c r="M665" i="2"/>
  <c r="M666" i="2" s="1"/>
  <c r="M667" i="2" s="1"/>
  <c r="M668" i="2" s="1"/>
  <c r="M669" i="2" s="1"/>
  <c r="M670" i="2" s="1"/>
  <c r="M671" i="2" s="1"/>
  <c r="M672" i="2" s="1"/>
  <c r="M673" i="2" s="1"/>
  <c r="M674" i="2" s="1"/>
  <c r="M675" i="2" s="1"/>
  <c r="M676" i="2" s="1"/>
  <c r="M677" i="2" s="1"/>
  <c r="M678" i="2" s="1"/>
  <c r="M679" i="2" s="1"/>
  <c r="M680" i="2" s="1"/>
  <c r="M681" i="2" s="1"/>
  <c r="M682" i="2" s="1"/>
  <c r="M683" i="2" s="1"/>
  <c r="M684" i="2" s="1"/>
  <c r="M685" i="2" s="1"/>
  <c r="M686" i="2" s="1"/>
  <c r="M687" i="2" s="1"/>
  <c r="M688" i="2" s="1"/>
  <c r="M689" i="2" s="1"/>
  <c r="M690" i="2" s="1"/>
  <c r="M691" i="2" s="1"/>
  <c r="M692" i="2" s="1"/>
  <c r="M693" i="2" s="1"/>
  <c r="M694" i="2" s="1"/>
  <c r="M695" i="2" s="1"/>
  <c r="M696" i="2" s="1"/>
  <c r="M697" i="2" s="1"/>
  <c r="M698" i="2" s="1"/>
  <c r="M699" i="2" s="1"/>
  <c r="M700" i="2" s="1"/>
  <c r="M701" i="2" s="1"/>
  <c r="M702" i="2" s="1"/>
  <c r="M703" i="2" s="1"/>
  <c r="M704" i="2" s="1"/>
  <c r="M705" i="2" s="1"/>
  <c r="M706" i="2" s="1"/>
  <c r="M707" i="2" s="1"/>
  <c r="M708" i="2" s="1"/>
  <c r="M709" i="2" s="1"/>
  <c r="M710" i="2" s="1"/>
  <c r="M711" i="2" s="1"/>
  <c r="M712" i="2" s="1"/>
  <c r="M713" i="2" s="1"/>
  <c r="M714" i="2" s="1"/>
  <c r="M715" i="2" s="1"/>
  <c r="M716" i="2" s="1"/>
  <c r="M717" i="2" s="1"/>
  <c r="M718" i="2" s="1"/>
  <c r="M719" i="2" s="1"/>
  <c r="M720" i="2" s="1"/>
  <c r="M721" i="2" s="1"/>
  <c r="M722" i="2" s="1"/>
  <c r="M723" i="2" s="1"/>
  <c r="M724" i="2" s="1"/>
  <c r="M633" i="2"/>
  <c r="M634" i="2" s="1"/>
  <c r="M635" i="2" s="1"/>
  <c r="M636" i="2" s="1"/>
  <c r="M637" i="2" s="1"/>
  <c r="M638" i="2" s="1"/>
  <c r="M639" i="2" s="1"/>
  <c r="M640" i="2" s="1"/>
  <c r="M641" i="2" s="1"/>
  <c r="M642" i="2" s="1"/>
  <c r="M643" i="2" s="1"/>
  <c r="M644" i="2" s="1"/>
  <c r="M645" i="2" s="1"/>
  <c r="M646" i="2" s="1"/>
  <c r="M647" i="2" s="1"/>
  <c r="M648" i="2" s="1"/>
  <c r="M649" i="2" s="1"/>
  <c r="M650" i="2" s="1"/>
  <c r="M651" i="2" s="1"/>
  <c r="M652" i="2" s="1"/>
  <c r="M653" i="2" s="1"/>
  <c r="M654" i="2" s="1"/>
  <c r="M655" i="2" s="1"/>
  <c r="M656" i="2" s="1"/>
  <c r="M657" i="2" s="1"/>
  <c r="M658" i="2" s="1"/>
  <c r="M659" i="2" s="1"/>
  <c r="M660" i="2" s="1"/>
  <c r="M661" i="2" s="1"/>
  <c r="M662" i="2" s="1"/>
  <c r="M663" i="2" s="1"/>
  <c r="M664" i="2" s="1"/>
  <c r="M612" i="2"/>
  <c r="M613" i="2" s="1"/>
  <c r="M614" i="2" s="1"/>
  <c r="M615" i="2" s="1"/>
  <c r="M616" i="2" s="1"/>
  <c r="M617" i="2" s="1"/>
  <c r="M618" i="2" s="1"/>
  <c r="M619" i="2" s="1"/>
  <c r="M620" i="2" s="1"/>
  <c r="M621" i="2" s="1"/>
  <c r="M622" i="2" s="1"/>
  <c r="M623" i="2" s="1"/>
  <c r="M624" i="2" s="1"/>
  <c r="M625" i="2" s="1"/>
  <c r="M626" i="2" s="1"/>
  <c r="M627" i="2" s="1"/>
  <c r="M628" i="2" s="1"/>
  <c r="M629" i="2" s="1"/>
  <c r="M630" i="2" s="1"/>
  <c r="M631" i="2" s="1"/>
  <c r="M632" i="2" s="1"/>
  <c r="M595" i="2"/>
  <c r="M596" i="2" s="1"/>
  <c r="M597" i="2" s="1"/>
  <c r="M598" i="2" s="1"/>
  <c r="M599" i="2" s="1"/>
  <c r="M600" i="2" s="1"/>
  <c r="M601" i="2" s="1"/>
  <c r="M602" i="2" s="1"/>
  <c r="M603" i="2" s="1"/>
  <c r="M604" i="2" s="1"/>
  <c r="M605" i="2" s="1"/>
  <c r="M606" i="2" s="1"/>
  <c r="M607" i="2" s="1"/>
  <c r="M608" i="2" s="1"/>
  <c r="M609" i="2" s="1"/>
  <c r="M610" i="2" s="1"/>
  <c r="M611" i="2" s="1"/>
  <c r="M581" i="2"/>
  <c r="M582" i="2" s="1"/>
  <c r="M583" i="2" s="1"/>
  <c r="M584" i="2" s="1"/>
  <c r="M585" i="2" s="1"/>
  <c r="M586" i="2" s="1"/>
  <c r="M587" i="2" s="1"/>
  <c r="M588" i="2" s="1"/>
  <c r="M589" i="2" s="1"/>
  <c r="M590" i="2" s="1"/>
  <c r="M591" i="2" s="1"/>
  <c r="M592" i="2" s="1"/>
  <c r="M593" i="2" s="1"/>
  <c r="M594" i="2" s="1"/>
  <c r="M573" i="2"/>
  <c r="M574" i="2" s="1"/>
  <c r="M575" i="2" s="1"/>
  <c r="M576" i="2" s="1"/>
  <c r="M577" i="2" s="1"/>
  <c r="M578" i="2" s="1"/>
  <c r="M579" i="2" s="1"/>
  <c r="M580" i="2" s="1"/>
  <c r="M554" i="2"/>
  <c r="M555" i="2" s="1"/>
  <c r="M556" i="2" s="1"/>
  <c r="M557" i="2" s="1"/>
  <c r="M558" i="2" s="1"/>
  <c r="M559" i="2" s="1"/>
  <c r="M560" i="2" s="1"/>
  <c r="M561" i="2" s="1"/>
  <c r="M562" i="2" s="1"/>
  <c r="M563" i="2" s="1"/>
  <c r="M564" i="2" s="1"/>
  <c r="M565" i="2" s="1"/>
  <c r="M566" i="2" s="1"/>
  <c r="M567" i="2" s="1"/>
  <c r="M568" i="2" s="1"/>
  <c r="M569" i="2" s="1"/>
  <c r="M570" i="2" s="1"/>
  <c r="M571" i="2" s="1"/>
  <c r="M572" i="2" s="1"/>
  <c r="M553" i="2"/>
  <c r="M549" i="2"/>
  <c r="M550" i="2" s="1"/>
  <c r="M551" i="2" s="1"/>
  <c r="M552" i="2" s="1"/>
  <c r="M547" i="2"/>
  <c r="M548" i="2" s="1"/>
  <c r="M546" i="2"/>
  <c r="M545" i="2"/>
  <c r="M527" i="2"/>
  <c r="M528" i="2" s="1"/>
  <c r="M529" i="2" s="1"/>
  <c r="M530" i="2" s="1"/>
  <c r="M531" i="2" s="1"/>
  <c r="M532" i="2" s="1"/>
  <c r="M533" i="2" s="1"/>
  <c r="M534" i="2" s="1"/>
  <c r="M535" i="2" s="1"/>
  <c r="M536" i="2" s="1"/>
  <c r="M537" i="2" s="1"/>
  <c r="M538" i="2" s="1"/>
  <c r="M539" i="2" s="1"/>
  <c r="M540" i="2" s="1"/>
  <c r="M541" i="2" s="1"/>
  <c r="M542" i="2" s="1"/>
  <c r="M543" i="2" s="1"/>
  <c r="M544" i="2" s="1"/>
  <c r="M518" i="2"/>
  <c r="M519" i="2" s="1"/>
  <c r="M520" i="2" s="1"/>
  <c r="M521" i="2" s="1"/>
  <c r="M522" i="2" s="1"/>
  <c r="M523" i="2" s="1"/>
  <c r="M524" i="2" s="1"/>
  <c r="M525" i="2" s="1"/>
  <c r="M526" i="2" s="1"/>
  <c r="M515" i="2"/>
  <c r="M516" i="2" s="1"/>
  <c r="M517" i="2" s="1"/>
  <c r="M512" i="2"/>
  <c r="M513" i="2" s="1"/>
  <c r="M514" i="2" s="1"/>
  <c r="M509" i="2"/>
  <c r="M510" i="2" s="1"/>
  <c r="M511" i="2" s="1"/>
  <c r="M507" i="2"/>
  <c r="M508" i="2" s="1"/>
  <c r="M506" i="2"/>
  <c r="M500" i="2"/>
  <c r="M501" i="2" s="1"/>
  <c r="M502" i="2" s="1"/>
  <c r="M503" i="2" s="1"/>
  <c r="M504" i="2" s="1"/>
  <c r="M505" i="2" s="1"/>
  <c r="M495" i="2"/>
  <c r="M496" i="2" s="1"/>
  <c r="M497" i="2" s="1"/>
  <c r="M498" i="2" s="1"/>
  <c r="M499" i="2" s="1"/>
  <c r="M487" i="2"/>
  <c r="M488" i="2" s="1"/>
  <c r="M489" i="2" s="1"/>
  <c r="M490" i="2" s="1"/>
  <c r="M491" i="2" s="1"/>
  <c r="M492" i="2" s="1"/>
  <c r="M493" i="2" s="1"/>
  <c r="M494" i="2" s="1"/>
  <c r="M486" i="2"/>
  <c r="M481" i="2"/>
  <c r="M482" i="2" s="1"/>
  <c r="M483" i="2" s="1"/>
  <c r="M484" i="2" s="1"/>
  <c r="M485" i="2" s="1"/>
  <c r="M473" i="2"/>
  <c r="M474" i="2" s="1"/>
  <c r="M475" i="2" s="1"/>
  <c r="M476" i="2" s="1"/>
  <c r="M477" i="2" s="1"/>
  <c r="M478" i="2" s="1"/>
  <c r="M479" i="2" s="1"/>
  <c r="M480" i="2" s="1"/>
  <c r="M466" i="2"/>
  <c r="M467" i="2" s="1"/>
  <c r="M468" i="2" s="1"/>
  <c r="M469" i="2" s="1"/>
  <c r="M470" i="2" s="1"/>
  <c r="M471" i="2" s="1"/>
  <c r="M472" i="2" s="1"/>
  <c r="M464" i="2"/>
  <c r="M465" i="2" s="1"/>
  <c r="M460" i="2"/>
  <c r="M461" i="2" s="1"/>
  <c r="M462" i="2" s="1"/>
  <c r="M463" i="2" s="1"/>
  <c r="M453" i="2"/>
  <c r="M454" i="2" s="1"/>
  <c r="M455" i="2" s="1"/>
  <c r="M456" i="2" s="1"/>
  <c r="M457" i="2" s="1"/>
  <c r="M458" i="2" s="1"/>
  <c r="M459" i="2" s="1"/>
  <c r="M449" i="2"/>
  <c r="M450" i="2" s="1"/>
  <c r="M451" i="2" s="1"/>
  <c r="M452" i="2" s="1"/>
  <c r="M445" i="2"/>
  <c r="M446" i="2" s="1"/>
  <c r="M447" i="2" s="1"/>
  <c r="M448" i="2" s="1"/>
  <c r="M403" i="2"/>
  <c r="M404" i="2" s="1"/>
  <c r="M405" i="2" s="1"/>
  <c r="M406" i="2" s="1"/>
  <c r="M407" i="2" s="1"/>
  <c r="M408" i="2" s="1"/>
  <c r="M409" i="2" s="1"/>
  <c r="M410" i="2" s="1"/>
  <c r="M411" i="2" s="1"/>
  <c r="M412" i="2" s="1"/>
  <c r="M413" i="2" s="1"/>
  <c r="M414" i="2" s="1"/>
  <c r="M415" i="2" s="1"/>
  <c r="M416" i="2" s="1"/>
  <c r="M417" i="2" s="1"/>
  <c r="M418" i="2" s="1"/>
  <c r="M419" i="2" s="1"/>
  <c r="M420" i="2" s="1"/>
  <c r="M421" i="2" s="1"/>
  <c r="M422" i="2" s="1"/>
  <c r="M423" i="2" s="1"/>
  <c r="M424" i="2" s="1"/>
  <c r="M425" i="2" s="1"/>
  <c r="M426" i="2" s="1"/>
  <c r="M427" i="2" s="1"/>
  <c r="M428" i="2" s="1"/>
  <c r="M429" i="2" s="1"/>
  <c r="M430" i="2" s="1"/>
  <c r="M431" i="2" s="1"/>
  <c r="M432" i="2" s="1"/>
  <c r="M433" i="2" s="1"/>
  <c r="M434" i="2" s="1"/>
  <c r="M435" i="2" s="1"/>
  <c r="M436" i="2" s="1"/>
  <c r="M437" i="2" s="1"/>
  <c r="M438" i="2" s="1"/>
  <c r="M439" i="2" s="1"/>
  <c r="M440" i="2" s="1"/>
  <c r="M441" i="2" s="1"/>
  <c r="M442" i="2" s="1"/>
  <c r="M443" i="2" s="1"/>
  <c r="M444" i="2" s="1"/>
  <c r="M365" i="2"/>
  <c r="M366" i="2" s="1"/>
  <c r="M367" i="2" s="1"/>
  <c r="M368" i="2" s="1"/>
  <c r="M369" i="2" s="1"/>
  <c r="M370" i="2" s="1"/>
  <c r="M371" i="2" s="1"/>
  <c r="M372" i="2" s="1"/>
  <c r="M373" i="2" s="1"/>
  <c r="M374" i="2" s="1"/>
  <c r="M375" i="2" s="1"/>
  <c r="M376" i="2" s="1"/>
  <c r="M377" i="2" s="1"/>
  <c r="M378" i="2" s="1"/>
  <c r="M379" i="2" s="1"/>
  <c r="M380" i="2" s="1"/>
  <c r="M381" i="2" s="1"/>
  <c r="M382" i="2" s="1"/>
  <c r="M383" i="2" s="1"/>
  <c r="M384" i="2" s="1"/>
  <c r="M385" i="2" s="1"/>
  <c r="M386" i="2" s="1"/>
  <c r="M387" i="2" s="1"/>
  <c r="M388" i="2" s="1"/>
  <c r="M389" i="2" s="1"/>
  <c r="M390" i="2" s="1"/>
  <c r="M391" i="2" s="1"/>
  <c r="M392" i="2" s="1"/>
  <c r="M393" i="2" s="1"/>
  <c r="M394" i="2" s="1"/>
  <c r="M395" i="2" s="1"/>
  <c r="M396" i="2" s="1"/>
  <c r="M397" i="2" s="1"/>
  <c r="M398" i="2" s="1"/>
  <c r="M399" i="2" s="1"/>
  <c r="M400" i="2" s="1"/>
  <c r="M401" i="2" s="1"/>
  <c r="M402" i="2" s="1"/>
  <c r="M362" i="2"/>
  <c r="M363" i="2" s="1"/>
  <c r="M364" i="2" s="1"/>
  <c r="M355" i="2"/>
  <c r="M356" i="2" s="1"/>
  <c r="M357" i="2" s="1"/>
  <c r="M358" i="2" s="1"/>
  <c r="M359" i="2" s="1"/>
  <c r="M360" i="2" s="1"/>
  <c r="M361" i="2" s="1"/>
  <c r="M347" i="2"/>
  <c r="M348" i="2" s="1"/>
  <c r="M349" i="2" s="1"/>
  <c r="M350" i="2" s="1"/>
  <c r="M351" i="2" s="1"/>
  <c r="M352" i="2" s="1"/>
  <c r="M353" i="2" s="1"/>
  <c r="M354" i="2" s="1"/>
  <c r="M332" i="2"/>
  <c r="M333" i="2" s="1"/>
  <c r="M334" i="2" s="1"/>
  <c r="M335" i="2" s="1"/>
  <c r="M336" i="2" s="1"/>
  <c r="M337" i="2" s="1"/>
  <c r="M338" i="2" s="1"/>
  <c r="M339" i="2" s="1"/>
  <c r="M340" i="2" s="1"/>
  <c r="M341" i="2" s="1"/>
  <c r="M342" i="2" s="1"/>
  <c r="M343" i="2" s="1"/>
  <c r="M344" i="2" s="1"/>
  <c r="M345" i="2" s="1"/>
  <c r="M346" i="2" s="1"/>
  <c r="M330" i="2"/>
  <c r="M331" i="2" s="1"/>
  <c r="M329" i="2"/>
  <c r="M327" i="2"/>
  <c r="M328" i="2" s="1"/>
  <c r="M319" i="2"/>
  <c r="M320" i="2" s="1"/>
  <c r="M321" i="2" s="1"/>
  <c r="M322" i="2" s="1"/>
  <c r="M323" i="2" s="1"/>
  <c r="M324" i="2" s="1"/>
  <c r="M325" i="2" s="1"/>
  <c r="M326" i="2" s="1"/>
  <c r="M316" i="2"/>
  <c r="M317" i="2" s="1"/>
  <c r="M318" i="2" s="1"/>
  <c r="M315" i="2"/>
  <c r="M314" i="2"/>
  <c r="M300" i="2"/>
  <c r="M301" i="2" s="1"/>
  <c r="M302" i="2" s="1"/>
  <c r="M303" i="2" s="1"/>
  <c r="M304" i="2" s="1"/>
  <c r="M305" i="2" s="1"/>
  <c r="M306" i="2" s="1"/>
  <c r="M307" i="2" s="1"/>
  <c r="M308" i="2" s="1"/>
  <c r="M309" i="2" s="1"/>
  <c r="M310" i="2" s="1"/>
  <c r="M311" i="2" s="1"/>
  <c r="M312" i="2" s="1"/>
  <c r="M313" i="2" s="1"/>
  <c r="M284" i="2"/>
  <c r="M285" i="2" s="1"/>
  <c r="M286" i="2" s="1"/>
  <c r="M287" i="2" s="1"/>
  <c r="M288" i="2" s="1"/>
  <c r="M289" i="2" s="1"/>
  <c r="M290" i="2" s="1"/>
  <c r="M291" i="2" s="1"/>
  <c r="M292" i="2" s="1"/>
  <c r="M293" i="2" s="1"/>
  <c r="M294" i="2" s="1"/>
  <c r="M295" i="2" s="1"/>
  <c r="M296" i="2" s="1"/>
  <c r="M270" i="2"/>
  <c r="M271" i="2" s="1"/>
  <c r="M272" i="2" s="1"/>
  <c r="M273" i="2" s="1"/>
  <c r="M274" i="2" s="1"/>
  <c r="M275" i="2" s="1"/>
  <c r="M276" i="2" s="1"/>
  <c r="M277" i="2" s="1"/>
  <c r="M278" i="2" s="1"/>
  <c r="M279" i="2" s="1"/>
  <c r="M280" i="2" s="1"/>
  <c r="M281" i="2" s="1"/>
  <c r="M282" i="2" s="1"/>
  <c r="M283" i="2" s="1"/>
  <c r="M264" i="2"/>
  <c r="M265" i="2" s="1"/>
  <c r="M266" i="2" s="1"/>
  <c r="M267" i="2" s="1"/>
  <c r="M268" i="2" s="1"/>
  <c r="M269" i="2" s="1"/>
  <c r="M260" i="2"/>
  <c r="M261" i="2" s="1"/>
  <c r="M262" i="2" s="1"/>
  <c r="M263" i="2" s="1"/>
  <c r="M257" i="2"/>
  <c r="M258" i="2" s="1"/>
  <c r="M259" i="2" s="1"/>
  <c r="M233" i="2"/>
  <c r="M234" i="2" s="1"/>
  <c r="M235" i="2" s="1"/>
  <c r="M236" i="2" s="1"/>
  <c r="M237" i="2" s="1"/>
  <c r="M238" i="2" s="1"/>
  <c r="M239" i="2" s="1"/>
  <c r="M240" i="2" s="1"/>
  <c r="M241" i="2" s="1"/>
  <c r="M242" i="2" s="1"/>
  <c r="M243" i="2" s="1"/>
  <c r="M244" i="2" s="1"/>
  <c r="M245" i="2" s="1"/>
  <c r="M246" i="2" s="1"/>
  <c r="M247" i="2" s="1"/>
  <c r="M248" i="2" s="1"/>
  <c r="M249" i="2" s="1"/>
  <c r="M250" i="2" s="1"/>
  <c r="M251" i="2" s="1"/>
  <c r="M252" i="2" s="1"/>
  <c r="M253" i="2" s="1"/>
  <c r="M254" i="2" s="1"/>
  <c r="M255" i="2" s="1"/>
  <c r="M256" i="2" s="1"/>
  <c r="M222" i="2"/>
  <c r="M223" i="2" s="1"/>
  <c r="M224" i="2" s="1"/>
  <c r="M225" i="2" s="1"/>
  <c r="M226" i="2" s="1"/>
  <c r="M227" i="2" s="1"/>
  <c r="M228" i="2" s="1"/>
  <c r="M229" i="2" s="1"/>
  <c r="M230" i="2" s="1"/>
  <c r="M231" i="2" s="1"/>
  <c r="M232" i="2" s="1"/>
  <c r="M213" i="2"/>
  <c r="M214" i="2" s="1"/>
  <c r="M215" i="2" s="1"/>
  <c r="M216" i="2" s="1"/>
  <c r="M217" i="2" s="1"/>
  <c r="M218" i="2" s="1"/>
  <c r="M219" i="2" s="1"/>
  <c r="M220" i="2" s="1"/>
  <c r="M221" i="2" s="1"/>
  <c r="M206" i="2"/>
  <c r="M207" i="2" s="1"/>
  <c r="M208" i="2" s="1"/>
  <c r="M209" i="2" s="1"/>
  <c r="M210" i="2" s="1"/>
  <c r="M211" i="2" s="1"/>
  <c r="M212" i="2" s="1"/>
  <c r="M204" i="2"/>
  <c r="M205" i="2" s="1"/>
  <c r="M198" i="2"/>
  <c r="M199" i="2" s="1"/>
  <c r="M200" i="2" s="1"/>
  <c r="M201" i="2" s="1"/>
  <c r="M202" i="2" s="1"/>
  <c r="M203" i="2" s="1"/>
  <c r="M150" i="2"/>
  <c r="M151" i="2" s="1"/>
  <c r="M152" i="2" s="1"/>
  <c r="M153" i="2" s="1"/>
  <c r="M154" i="2" s="1"/>
  <c r="M155" i="2" s="1"/>
  <c r="M156" i="2" s="1"/>
  <c r="M157" i="2" s="1"/>
  <c r="M158" i="2" s="1"/>
  <c r="M159" i="2" s="1"/>
  <c r="M160" i="2" s="1"/>
  <c r="M161" i="2" s="1"/>
  <c r="M162" i="2" s="1"/>
  <c r="M163" i="2" s="1"/>
  <c r="M164" i="2" s="1"/>
  <c r="M165" i="2" s="1"/>
  <c r="M166" i="2" s="1"/>
  <c r="M167" i="2" s="1"/>
  <c r="M168" i="2" s="1"/>
  <c r="M169" i="2" s="1"/>
  <c r="M170" i="2" s="1"/>
  <c r="M171" i="2" s="1"/>
  <c r="M172" i="2" s="1"/>
  <c r="M173" i="2" s="1"/>
  <c r="M174" i="2" s="1"/>
  <c r="M175" i="2" s="1"/>
  <c r="M176" i="2" s="1"/>
  <c r="M177" i="2" s="1"/>
  <c r="M178" i="2" s="1"/>
  <c r="M179" i="2" s="1"/>
  <c r="M180" i="2" s="1"/>
  <c r="M181" i="2" s="1"/>
  <c r="M182" i="2" s="1"/>
  <c r="M183" i="2" s="1"/>
  <c r="M184" i="2" s="1"/>
  <c r="M185" i="2" s="1"/>
  <c r="M186" i="2" s="1"/>
  <c r="M187" i="2" s="1"/>
  <c r="M188" i="2" s="1"/>
  <c r="M189" i="2" s="1"/>
  <c r="M190" i="2" s="1"/>
  <c r="M191" i="2" s="1"/>
  <c r="M192" i="2" s="1"/>
  <c r="M193" i="2" s="1"/>
  <c r="M194" i="2" s="1"/>
  <c r="M195" i="2" s="1"/>
  <c r="M196" i="2" s="1"/>
  <c r="M197" i="2" s="1"/>
  <c r="M114" i="2"/>
  <c r="M115" i="2" s="1"/>
  <c r="M116" i="2" s="1"/>
  <c r="M117" i="2" s="1"/>
  <c r="M118" i="2" s="1"/>
  <c r="M119" i="2" s="1"/>
  <c r="M120" i="2" s="1"/>
  <c r="M121" i="2" s="1"/>
  <c r="M122" i="2" s="1"/>
  <c r="M123" i="2" s="1"/>
  <c r="M124" i="2" s="1"/>
  <c r="M125" i="2" s="1"/>
  <c r="M126" i="2" s="1"/>
  <c r="M127" i="2" s="1"/>
  <c r="M128" i="2" s="1"/>
  <c r="M129" i="2" s="1"/>
  <c r="M130" i="2" s="1"/>
  <c r="M131" i="2" s="1"/>
  <c r="M132" i="2" s="1"/>
  <c r="M133" i="2" s="1"/>
  <c r="M134" i="2" s="1"/>
  <c r="M135" i="2" s="1"/>
  <c r="M136" i="2" s="1"/>
  <c r="M137" i="2" s="1"/>
  <c r="M138" i="2" s="1"/>
  <c r="M139" i="2" s="1"/>
  <c r="M140" i="2" s="1"/>
  <c r="M141" i="2" s="1"/>
  <c r="M142" i="2" s="1"/>
  <c r="M143" i="2" s="1"/>
  <c r="M144" i="2" s="1"/>
  <c r="M145" i="2" s="1"/>
  <c r="M146" i="2" s="1"/>
  <c r="M147" i="2" s="1"/>
  <c r="M148" i="2" s="1"/>
  <c r="M149" i="2" s="1"/>
  <c r="M112" i="2"/>
  <c r="M113" i="2" s="1"/>
  <c r="M106" i="2"/>
  <c r="M107" i="2" s="1"/>
  <c r="M108" i="2" s="1"/>
  <c r="M109" i="2" s="1"/>
  <c r="M110" i="2" s="1"/>
  <c r="M111" i="2" s="1"/>
  <c r="M102" i="2"/>
  <c r="M103" i="2" s="1"/>
  <c r="M104" i="2" s="1"/>
  <c r="M105" i="2" s="1"/>
  <c r="M100" i="2"/>
  <c r="M101" i="2" s="1"/>
  <c r="M93" i="2"/>
  <c r="M94" i="2" s="1"/>
  <c r="M95" i="2" s="1"/>
  <c r="M96" i="2" s="1"/>
  <c r="M97" i="2" s="1"/>
  <c r="M98" i="2" s="1"/>
  <c r="M99" i="2" s="1"/>
  <c r="M89" i="2"/>
  <c r="M90" i="2" s="1"/>
  <c r="M91" i="2" s="1"/>
  <c r="M92" i="2" s="1"/>
  <c r="M86" i="2"/>
  <c r="M87" i="2" s="1"/>
  <c r="M88" i="2" s="1"/>
  <c r="M83" i="2"/>
  <c r="M84" i="2" s="1"/>
  <c r="M85" i="2" s="1"/>
  <c r="M58" i="2"/>
  <c r="M59" i="2" s="1"/>
  <c r="M60" i="2" s="1"/>
  <c r="M61" i="2" s="1"/>
  <c r="M62" i="2" s="1"/>
  <c r="M63" i="2" s="1"/>
  <c r="M64" i="2" s="1"/>
  <c r="M65" i="2" s="1"/>
  <c r="M66" i="2" s="1"/>
  <c r="M67" i="2" s="1"/>
  <c r="M68" i="2" s="1"/>
  <c r="M69" i="2" s="1"/>
  <c r="M70" i="2" s="1"/>
  <c r="M71" i="2" s="1"/>
  <c r="M72" i="2" s="1"/>
  <c r="M73" i="2" s="1"/>
  <c r="M74" i="2" s="1"/>
  <c r="M75" i="2" s="1"/>
  <c r="M76" i="2" s="1"/>
  <c r="M77" i="2" s="1"/>
  <c r="M78" i="2" s="1"/>
  <c r="M79" i="2" s="1"/>
  <c r="M80" i="2" s="1"/>
  <c r="M81" i="2" s="1"/>
  <c r="M82" i="2" s="1"/>
  <c r="M41" i="2"/>
  <c r="M42" i="2" s="1"/>
  <c r="M43" i="2" s="1"/>
  <c r="M44" i="2" s="1"/>
  <c r="M45" i="2" s="1"/>
  <c r="M46" i="2" s="1"/>
  <c r="M47" i="2" s="1"/>
  <c r="M48" i="2" s="1"/>
  <c r="M49" i="2" s="1"/>
  <c r="M50" i="2" s="1"/>
  <c r="M51" i="2" s="1"/>
  <c r="M52" i="2" s="1"/>
  <c r="M53" i="2" s="1"/>
  <c r="M54" i="2" s="1"/>
  <c r="M55" i="2" s="1"/>
  <c r="M56" i="2" s="1"/>
  <c r="M57" i="2" s="1"/>
  <c r="M40" i="2"/>
  <c r="M30" i="2"/>
  <c r="M31" i="2" s="1"/>
  <c r="M32" i="2" s="1"/>
  <c r="M33" i="2" s="1"/>
  <c r="M34" i="2" s="1"/>
  <c r="M35" i="2" s="1"/>
  <c r="M36" i="2" s="1"/>
  <c r="M37" i="2" s="1"/>
  <c r="M38" i="2" s="1"/>
  <c r="M39" i="2" s="1"/>
  <c r="M19" i="2"/>
  <c r="M20" i="2" s="1"/>
  <c r="M21" i="2" s="1"/>
  <c r="M22" i="2" s="1"/>
  <c r="M23" i="2" s="1"/>
  <c r="M24" i="2" s="1"/>
  <c r="M25" i="2" s="1"/>
  <c r="M26" i="2" s="1"/>
  <c r="M27" i="2" s="1"/>
  <c r="M28" i="2" s="1"/>
  <c r="M29" i="2" s="1"/>
  <c r="M18" i="2"/>
  <c r="M14" i="2"/>
  <c r="M15" i="2" s="1"/>
  <c r="M16" i="2" s="1"/>
  <c r="M17" i="2" s="1"/>
  <c r="M9" i="2"/>
  <c r="M10" i="2" s="1"/>
  <c r="M11" i="2" s="1"/>
  <c r="M12" i="2" s="1"/>
  <c r="M13" i="2" s="1"/>
  <c r="M298" i="2" l="1"/>
  <c r="M299" i="2" s="1"/>
  <c r="M297" i="2"/>
  <c r="M2908" i="2"/>
  <c r="M2909" i="2" s="1"/>
  <c r="M2910" i="2" s="1"/>
  <c r="M2911" i="2" s="1"/>
  <c r="M2912" i="2"/>
  <c r="M2913" i="2" s="1"/>
  <c r="M2914" i="2" s="1"/>
  <c r="M2915" i="2" s="1"/>
  <c r="M2916" i="2" s="1"/>
  <c r="M2917" i="2" s="1"/>
  <c r="M2918" i="2" s="1"/>
  <c r="M2919" i="2" s="1"/>
  <c r="M2920" i="2" s="1"/>
  <c r="M2921" i="2" s="1"/>
  <c r="M2922" i="2" s="1"/>
  <c r="M2923" i="2" s="1"/>
  <c r="M2924" i="2" s="1"/>
  <c r="M2925" i="2" s="1"/>
  <c r="M2926" i="2" s="1"/>
  <c r="M2927" i="2" s="1"/>
  <c r="M2928" i="2" s="1"/>
  <c r="M2929" i="2" s="1"/>
  <c r="M2930" i="2" s="1"/>
  <c r="M2931" i="2" s="1"/>
  <c r="M2932" i="2" s="1"/>
  <c r="M2933" i="2" s="1"/>
  <c r="M2934" i="2" s="1"/>
  <c r="B10" i="40" l="1"/>
  <c r="B9" i="40"/>
  <c r="C8" i="40"/>
  <c r="B8" i="40"/>
  <c r="B6" i="40"/>
  <c r="C5" i="40"/>
  <c r="B5" i="40"/>
  <c r="C4" i="40"/>
  <c r="B4" i="40"/>
  <c r="B3" i="40"/>
  <c r="B2" i="40"/>
</calcChain>
</file>

<file path=xl/sharedStrings.xml><?xml version="1.0" encoding="utf-8"?>
<sst xmlns="http://schemas.openxmlformats.org/spreadsheetml/2006/main" count="32185" uniqueCount="3988">
  <si>
    <t>RT57 Item Number</t>
  </si>
  <si>
    <t>Make</t>
  </si>
  <si>
    <t>Bidder Name</t>
  </si>
  <si>
    <t xml:space="preserve">OEM Unique reference / model code </t>
  </si>
  <si>
    <t>Model</t>
  </si>
  <si>
    <t>Item Description</t>
  </si>
  <si>
    <t>Price Inclusive VAT (in ZAR)</t>
  </si>
  <si>
    <t xml:space="preserve">BMW Group South Africa </t>
  </si>
  <si>
    <t>Hyundai Automotive SA (PTY) LTD</t>
  </si>
  <si>
    <t>Isipho Capital Motors</t>
  </si>
  <si>
    <t>MAPLEY Trading</t>
  </si>
  <si>
    <t>EURO</t>
  </si>
  <si>
    <t>Nissan SA</t>
  </si>
  <si>
    <t>Volkswagen of South Africa (Pty) Ltd</t>
  </si>
  <si>
    <t>Ranking</t>
  </si>
  <si>
    <t>CMH Car Hire Pty Ltd t/a First Car Rental</t>
  </si>
  <si>
    <t>Sub Award</t>
  </si>
  <si>
    <t>Mercedes-Benz South Africa Ltd</t>
  </si>
  <si>
    <t>Ratshikuni Asset Management (PTY) LTD</t>
  </si>
  <si>
    <t>ISUZU MOTORS SOUTH AFRICA</t>
  </si>
  <si>
    <t>Ford South Africa</t>
  </si>
  <si>
    <t>YEN</t>
  </si>
  <si>
    <t>Converter name wher applicable</t>
  </si>
  <si>
    <t>NMI Durban South Motors (Pty) Ltd</t>
  </si>
  <si>
    <t>IVECO SA (PTY) LTD</t>
  </si>
  <si>
    <t>Toyota SA Motors (Pty) Ltd.</t>
  </si>
  <si>
    <t>Motus Group</t>
  </si>
  <si>
    <t>Mmela Capital (Pty) Ltd</t>
  </si>
  <si>
    <t>Qalabotjha Trading and Projects cc T/A New Leaf SA</t>
  </si>
  <si>
    <t>Tumelo Fleet Solutions (Pty) Ltd</t>
  </si>
  <si>
    <t>PHUMZILE MPHELO SERVICES &amp; SUPPLIES (PTY) LTD</t>
  </si>
  <si>
    <t>Komatsu South Africa (Pty) Ltd.</t>
  </si>
  <si>
    <t>FE Industrial Supplies cc</t>
  </si>
  <si>
    <t xml:space="preserve">KWANGWANE PLANT SOLUTIONS </t>
  </si>
  <si>
    <t>ARO TRADING</t>
  </si>
  <si>
    <t>UDAH SOLUTIONS (PTY) LTD</t>
  </si>
  <si>
    <t>ELB Equipment Holdings (Pty) LTD</t>
  </si>
  <si>
    <t>MATAMBA SUPPLY SERVICES CC</t>
  </si>
  <si>
    <t>RAND</t>
  </si>
  <si>
    <t>KEY SPIRIT TRADING 218 CC</t>
  </si>
  <si>
    <t>MATHABATHA NOKO RAMPHELE PROJECTS PTY (Ltd)</t>
  </si>
  <si>
    <t>Bell Equipment Sales South Africa</t>
  </si>
  <si>
    <t>Fleet Solutions Africa (Pty) Ltd</t>
  </si>
  <si>
    <t>ZULU MOLOI HOLDINGS (PTY)LTD</t>
  </si>
  <si>
    <t>Fumani Holdings</t>
  </si>
  <si>
    <t>TATA Africa Holdings (SA) (Pty) Ltd</t>
  </si>
  <si>
    <t>Nqola Emasondosondo Consulting (Pty) Ltd</t>
  </si>
  <si>
    <t>Merafe Holdings (PTY) LTD</t>
  </si>
  <si>
    <t>#</t>
  </si>
  <si>
    <t>DOLLAR</t>
  </si>
  <si>
    <t>POUND</t>
  </si>
  <si>
    <t>RUPEE</t>
  </si>
  <si>
    <t>THAI BAHT</t>
  </si>
  <si>
    <t>WON</t>
  </si>
  <si>
    <t>YUAN</t>
  </si>
  <si>
    <t>Currency</t>
  </si>
  <si>
    <t>Base  ROE Rate as on 20 September 2022</t>
  </si>
  <si>
    <t>1 Dec 2022 to 24 Mar 2023</t>
  </si>
  <si>
    <t>Yen per rand</t>
  </si>
  <si>
    <t>Won per rand</t>
  </si>
  <si>
    <t>Yuan per rand</t>
  </si>
  <si>
    <t>Baht per rand</t>
  </si>
  <si>
    <t>Rand per pound</t>
  </si>
  <si>
    <t>Rupee per rand</t>
  </si>
  <si>
    <t>Rand per Euro</t>
  </si>
  <si>
    <t>Rand per dollar</t>
  </si>
  <si>
    <t>Decription</t>
  </si>
  <si>
    <t>Rand per Rand</t>
  </si>
  <si>
    <t>Base Rate 20 September 2022</t>
  </si>
  <si>
    <t>Average ROE: 1 Dec 2022 to 24 Mar 2023</t>
  </si>
  <si>
    <t xml:space="preserve">Enq: Peace Gumede  Ref: R57-2022		  Tel: 012 315 5299   Cell :060 998 5510
	Email :TCcontracts2@treasury.gov.za </t>
  </si>
  <si>
    <t>Supplier Name</t>
  </si>
  <si>
    <t>Delivery period in days</t>
  </si>
  <si>
    <t>CO² rating (g/km)</t>
  </si>
  <si>
    <t>RT57-00-01 -01</t>
  </si>
  <si>
    <t>Four/Five seater sedan 4 door or hatch 3/5 doors-piston displacement up to 1900cm³, Hybrid (pool vehicles only)</t>
  </si>
  <si>
    <t>Toyota South Africa Motors (Pty) Ltd</t>
  </si>
  <si>
    <t>Toyota</t>
  </si>
  <si>
    <t>Corolla HB 1.8 XS HEV</t>
  </si>
  <si>
    <t>49U</t>
  </si>
  <si>
    <t>90 Days</t>
  </si>
  <si>
    <t>N/A</t>
  </si>
  <si>
    <t>No</t>
  </si>
  <si>
    <t xml:space="preserve">CBU Corolla S/D HEV </t>
  </si>
  <si>
    <t>66M</t>
  </si>
  <si>
    <t>HONDA</t>
  </si>
  <si>
    <t>FIT 5-door 1.5 Hybrid eCVT</t>
  </si>
  <si>
    <t>HFT15HYB</t>
  </si>
  <si>
    <t>NA</t>
  </si>
  <si>
    <t>Corolla HB 1.8  HEV XR</t>
  </si>
  <si>
    <t>49X</t>
  </si>
  <si>
    <t>Corolla HB 1.8 HEV XR BT</t>
  </si>
  <si>
    <t>49Y</t>
  </si>
  <si>
    <t>RT57-00-01 -02</t>
  </si>
  <si>
    <t>Four/Five seater sedan 4 door or hatch 3/5 doors - piston displacement 1901cm³ to 3000cm³, Hybrid (Pool vehicles only)</t>
  </si>
  <si>
    <t>Lexus</t>
  </si>
  <si>
    <t xml:space="preserve">Lexus ES 300 H EX </t>
  </si>
  <si>
    <t>77B</t>
  </si>
  <si>
    <t>Lexus IS300 SE</t>
  </si>
  <si>
    <t>39T</t>
  </si>
  <si>
    <t xml:space="preserve">Lexus ES 300 H SE </t>
  </si>
  <si>
    <t>77C</t>
  </si>
  <si>
    <t>Lexus IS300 F Sport</t>
  </si>
  <si>
    <t>39V</t>
  </si>
  <si>
    <t>RT57-00-01 -03</t>
  </si>
  <si>
    <t>Four/Five seater sedan 4 door or hatch 3/5 doors - piston displacement 3000cm³&gt;, Hybrid (Pool vehicles only)</t>
  </si>
  <si>
    <t>Mercedes-Benz</t>
  </si>
  <si>
    <t>GT63Se 4M+ (X290) FL ZA</t>
  </si>
  <si>
    <t>29067922-ZA1</t>
  </si>
  <si>
    <t>RT57-00-02 -01</t>
  </si>
  <si>
    <t>SUV/MPV 4x2 or 4x4, 5/7/9 seater- piston displacement up to 1900cm³, Hybrid  (Pool vehicles only)</t>
  </si>
  <si>
    <t>Corolla Cross 1.8 XS HEV</t>
  </si>
  <si>
    <t>P17</t>
  </si>
  <si>
    <t>Suzuki</t>
  </si>
  <si>
    <t>Suzuki Grand Vitara</t>
  </si>
  <si>
    <t>GV12</t>
  </si>
  <si>
    <t>USD</t>
  </si>
  <si>
    <t>30 day(s)</t>
  </si>
  <si>
    <t>132g/km</t>
  </si>
  <si>
    <t>Corolla Cross 1.8 XR HEV</t>
  </si>
  <si>
    <t>P18</t>
  </si>
  <si>
    <t>CMH Car Hire Pty Ltd ta First Car Rental</t>
  </si>
  <si>
    <t xml:space="preserve">Proton </t>
  </si>
  <si>
    <t>x90 -1.5 TGDi BSG Standard</t>
  </si>
  <si>
    <t>na</t>
  </si>
  <si>
    <t>NMI-Durban South Motors PTY LTD</t>
  </si>
  <si>
    <t>Haval</t>
  </si>
  <si>
    <t>Jolion 1,5  Hybid DHT Luxury</t>
  </si>
  <si>
    <t>30 days</t>
  </si>
  <si>
    <t>x90 -1.5 TGDi BSG Executive</t>
  </si>
  <si>
    <t>Jolion 1,5  Hybid DHT S-Luxury</t>
  </si>
  <si>
    <t>Haval /GWM</t>
  </si>
  <si>
    <t>H6 1.5T Hybrid DHT Ultra Luxury</t>
  </si>
  <si>
    <t>H6JU2P</t>
  </si>
  <si>
    <t>120 day(s)</t>
  </si>
  <si>
    <t>121g/km</t>
  </si>
  <si>
    <t>x90 -1.5 TGDi BSG Premium</t>
  </si>
  <si>
    <t>x90 -1.5 TGDi BSG Flagship</t>
  </si>
  <si>
    <t>NMI-Durban South Motors (Pty) Ltd</t>
  </si>
  <si>
    <t>H6 1.5T Hybrid Ultra Lux</t>
  </si>
  <si>
    <t>H6HU2P</t>
  </si>
  <si>
    <t>121 g/km</t>
  </si>
  <si>
    <t>RT57-00-02 -02</t>
  </si>
  <si>
    <t>SUV/MPV 4x2 or 4x4, 5/7/9 seater- piston displacement up to 1901cm³ to 3000cm³, Hybrid  (Pool vehicles only)</t>
  </si>
  <si>
    <t xml:space="preserve">RAV4 2.5 GX-R CVT Hybrid </t>
  </si>
  <si>
    <t>57Q</t>
  </si>
  <si>
    <t>Rav4 2.0 GXR CVT AWD</t>
  </si>
  <si>
    <t>57R</t>
  </si>
  <si>
    <t>RAV4 2.5 VX CVT Hybrid</t>
  </si>
  <si>
    <t>57U</t>
  </si>
  <si>
    <t xml:space="preserve">Lexus UX 300h EX </t>
  </si>
  <si>
    <t>68U</t>
  </si>
  <si>
    <t>Tank 300 2,0T HEV 4X4 S/LUXURY</t>
  </si>
  <si>
    <t>196 g/km</t>
  </si>
  <si>
    <t>Lexus UX 300h SE</t>
  </si>
  <si>
    <t>68V</t>
  </si>
  <si>
    <t>Lexus NX350h EX</t>
  </si>
  <si>
    <t>76G</t>
  </si>
  <si>
    <t xml:space="preserve">Lexus NX350h SE </t>
  </si>
  <si>
    <t>76K</t>
  </si>
  <si>
    <t>Lexus RX 350h</t>
  </si>
  <si>
    <t>72N</t>
  </si>
  <si>
    <t>BMW X5</t>
  </si>
  <si>
    <t>BMW X5 xDrive50e SAV</t>
  </si>
  <si>
    <t>42EU</t>
  </si>
  <si>
    <t>RT57-00-02 -03</t>
  </si>
  <si>
    <t>SUV/MPV 4x2 or 4x4, 5/7/9 seater- piston displacement 3000cm³ &gt;, Hybrid  (Pool vehicles only)</t>
  </si>
  <si>
    <t>BMW XM</t>
  </si>
  <si>
    <t>BMW XM SAV</t>
  </si>
  <si>
    <t>22CS</t>
  </si>
  <si>
    <t>RT57-00-03-01</t>
  </si>
  <si>
    <t>Electrical Vehicle (Sedan/Hatch), NON-Hybrid (Pool vehicles only)</t>
  </si>
  <si>
    <t>BYD</t>
  </si>
  <si>
    <t>BYD Dolphin Standard Range</t>
  </si>
  <si>
    <t>150 day(s)</t>
  </si>
  <si>
    <t>0,00 g/km</t>
  </si>
  <si>
    <t>n/a</t>
  </si>
  <si>
    <t>O300SEV</t>
  </si>
  <si>
    <t>BYD Dolphin Extended Range</t>
  </si>
  <si>
    <t>O400SEV</t>
  </si>
  <si>
    <t>GWM</t>
  </si>
  <si>
    <t>ORA 300 SUPER LUXURY</t>
  </si>
  <si>
    <t>O400UEV</t>
  </si>
  <si>
    <t>ORA 400 SUPER LUXURY</t>
  </si>
  <si>
    <t>ORA 400 ULRALUXURY</t>
  </si>
  <si>
    <t>ORA GT 400 ULTRA LUXURY</t>
  </si>
  <si>
    <t>Mercedes-EQ</t>
  </si>
  <si>
    <t>EQA</t>
  </si>
  <si>
    <t>H243</t>
  </si>
  <si>
    <t>18,9-17,6</t>
  </si>
  <si>
    <t>MINI Countryman</t>
  </si>
  <si>
    <t>MINI Countryman SE</t>
  </si>
  <si>
    <t>52GA</t>
  </si>
  <si>
    <t>EQE 350+ (V295) ZA</t>
  </si>
  <si>
    <t>29512122-ZA1</t>
  </si>
  <si>
    <t>BMW 4 Series</t>
  </si>
  <si>
    <t>BMW i4 M50</t>
  </si>
  <si>
    <t>32AW</t>
  </si>
  <si>
    <t>EQE 43 (V295) ZA</t>
  </si>
  <si>
    <t>29513222-ZA1</t>
  </si>
  <si>
    <t>EQS 450+ (V297) ZA</t>
  </si>
  <si>
    <t>29712322-ZA1</t>
  </si>
  <si>
    <t xml:space="preserve">Audi </t>
  </si>
  <si>
    <t>RS e-tron GT</t>
  </si>
  <si>
    <t>F83RH7</t>
  </si>
  <si>
    <t>EQS 53 (V297) ZA</t>
  </si>
  <si>
    <t>29715522-ZA1</t>
  </si>
  <si>
    <t>RT57-00-03-02</t>
  </si>
  <si>
    <t>Electrical Vehicle SUV/MPV 4x2 or 4x4, NON-Hybrid (Pool vehicles only)</t>
  </si>
  <si>
    <t>O400GTEV</t>
  </si>
  <si>
    <t>BYD Atto 3 Standard Range</t>
  </si>
  <si>
    <t>Volvo</t>
  </si>
  <si>
    <t>EX 30 Core Single Motor</t>
  </si>
  <si>
    <t>416EM150L247</t>
  </si>
  <si>
    <t>BYD Atto 3 Exended  Range</t>
  </si>
  <si>
    <t>EX 30 Plus Core Single Motor ER</t>
  </si>
  <si>
    <t>416EL350L247</t>
  </si>
  <si>
    <t>EX 30 Plus Twin Motor Performance</t>
  </si>
  <si>
    <t>416EK350E247</t>
  </si>
  <si>
    <t>EX 30 Ultra Single Motor ER</t>
  </si>
  <si>
    <t>416EL650L247</t>
  </si>
  <si>
    <t>EX 30 Ultra Twin Single Motor Performance</t>
  </si>
  <si>
    <t>416EK650E247</t>
  </si>
  <si>
    <t>EQA 250 (H243) ZA</t>
  </si>
  <si>
    <t>24370122-ZA1</t>
  </si>
  <si>
    <t>BMW X1</t>
  </si>
  <si>
    <t>BMW iX1 xDrive30 SAV</t>
  </si>
  <si>
    <t>62EF</t>
  </si>
  <si>
    <t>XC 40 Recharge Single Motor</t>
  </si>
  <si>
    <t>536EPR80L247</t>
  </si>
  <si>
    <t>BMW X3</t>
  </si>
  <si>
    <t>BMW iX3 M Sport SAV</t>
  </si>
  <si>
    <t>42DU</t>
  </si>
  <si>
    <t>EQB 350 4M (X243) ZA</t>
  </si>
  <si>
    <t>24361222-ZA1</t>
  </si>
  <si>
    <t>XC 40 Recharge Twin Single Motor Ultimate</t>
  </si>
  <si>
    <t>536ERRB0E247</t>
  </si>
  <si>
    <t xml:space="preserve">C 40 Recharge Twin Motor Ultimate </t>
  </si>
  <si>
    <t>539ERRB0E247</t>
  </si>
  <si>
    <t>EQB</t>
  </si>
  <si>
    <t>X243</t>
  </si>
  <si>
    <t>19,4-18,1</t>
  </si>
  <si>
    <t>BMW iSeries</t>
  </si>
  <si>
    <t>BMW IX xDrive 40</t>
  </si>
  <si>
    <t>12CF</t>
  </si>
  <si>
    <t>90 days from order receipt</t>
  </si>
  <si>
    <t>e-tron 55 Advanced</t>
  </si>
  <si>
    <t>GENBAE</t>
  </si>
  <si>
    <t>e-tron 55 S line</t>
  </si>
  <si>
    <t>GENCAE</t>
  </si>
  <si>
    <t>e-tron Sportback 55 Advanced</t>
  </si>
  <si>
    <t>GEACAE</t>
  </si>
  <si>
    <t>EQE 350 4M (X294) ZA</t>
  </si>
  <si>
    <t>29461222-ZA1</t>
  </si>
  <si>
    <t>BMW IX xDrive 50</t>
  </si>
  <si>
    <t>22CF</t>
  </si>
  <si>
    <t>e-tron Sportback 55 S line</t>
  </si>
  <si>
    <t>GEASCE</t>
  </si>
  <si>
    <t xml:space="preserve">EQS 450 4M (X296) ZA </t>
  </si>
  <si>
    <t>29662422-ZA1</t>
  </si>
  <si>
    <t>EQS 450 4M 7S (X296) ZA</t>
  </si>
  <si>
    <t>29662422-ZA2</t>
  </si>
  <si>
    <t>RT57-00-03-03</t>
  </si>
  <si>
    <t>Electrical Vehicle LDV -Single or Double Cab 4x2 or 4x4, NON-Hybrid (Pool vehicles only)</t>
  </si>
  <si>
    <t>DFSK</t>
  </si>
  <si>
    <t>DFSK EC 31 Pick Up</t>
  </si>
  <si>
    <t>EC31</t>
  </si>
  <si>
    <t>SA Van Conversions</t>
  </si>
  <si>
    <t>Maxus</t>
  </si>
  <si>
    <t>Maxus E-deliver 3 CAB</t>
  </si>
  <si>
    <t>E-CAB</t>
  </si>
  <si>
    <t>Maxus T90 EV Pickup</t>
  </si>
  <si>
    <t>T90 PU</t>
  </si>
  <si>
    <t>RT57-00-03-04</t>
  </si>
  <si>
    <t>Electrical Vehicle Panel Van, NON-Hybrid (Pool vehicles only)</t>
  </si>
  <si>
    <t>DFSK EC 35 Panel Van</t>
  </si>
  <si>
    <t>EC35PV</t>
  </si>
  <si>
    <t>Foton</t>
  </si>
  <si>
    <t>eView Panelvan</t>
  </si>
  <si>
    <t>AW03/04</t>
  </si>
  <si>
    <t>Maxus E-deliver 3 Panel van</t>
  </si>
  <si>
    <t>E3PV</t>
  </si>
  <si>
    <t>RT57-00-03-05</t>
  </si>
  <si>
    <t>Electrical Truck, NON-Hybrid (Pool vehicles only)</t>
  </si>
  <si>
    <t>eTruckMate</t>
  </si>
  <si>
    <t>AW03/05/01</t>
  </si>
  <si>
    <t xml:space="preserve">Qalabotjha Trading &amp; Projects </t>
  </si>
  <si>
    <t>JAC</t>
  </si>
  <si>
    <t>EV N75</t>
  </si>
  <si>
    <t>4T EV</t>
  </si>
  <si>
    <t>EV</t>
  </si>
  <si>
    <t>40-120 Day(s)</t>
  </si>
  <si>
    <t>MBC</t>
  </si>
  <si>
    <t>N75 4 Ton EV RHD</t>
  </si>
  <si>
    <t>N75</t>
  </si>
  <si>
    <t>eAumark</t>
  </si>
  <si>
    <t>AW03/05/02</t>
  </si>
  <si>
    <t>RT57-00-03-07</t>
  </si>
  <si>
    <t>Electrical Motor Cycle (Two wheels), NON-Hybrid (Pool vehicles only)</t>
  </si>
  <si>
    <t>JCADI</t>
  </si>
  <si>
    <t>DTR</t>
  </si>
  <si>
    <t>Skoota</t>
  </si>
  <si>
    <t>Skoota Lite</t>
  </si>
  <si>
    <t>SKLIT</t>
  </si>
  <si>
    <t>JCN</t>
  </si>
  <si>
    <t>SAIGE</t>
  </si>
  <si>
    <t xml:space="preserve">SAIGE ZG-S 50AH </t>
  </si>
  <si>
    <t>ZG-S</t>
  </si>
  <si>
    <t>Green Scooter</t>
  </si>
  <si>
    <t>Zbee RS</t>
  </si>
  <si>
    <t>ZBRS</t>
  </si>
  <si>
    <t>Zbee Cargo</t>
  </si>
  <si>
    <t>ZBCAR</t>
  </si>
  <si>
    <t>BMW Motorrad</t>
  </si>
  <si>
    <t>BMW Motorrad CE 04</t>
  </si>
  <si>
    <t>'0C51</t>
  </si>
  <si>
    <t>RT57-00-03-08</t>
  </si>
  <si>
    <t>Electrical Quad Bikes, NON-Hybrid (Pool vehicles only)</t>
  </si>
  <si>
    <t xml:space="preserve">Linhai </t>
  </si>
  <si>
    <t xml:space="preserve">TBoss Electric (2-seater) </t>
  </si>
  <si>
    <t>TBoss - E-UTV</t>
  </si>
  <si>
    <t>120 Day(s)</t>
  </si>
  <si>
    <t xml:space="preserve">TBoss Electric (4-seater) </t>
  </si>
  <si>
    <t>RT57-00-03-09</t>
  </si>
  <si>
    <t xml:space="preserve">Electrical Golf Cart (2 -Seater), </t>
  </si>
  <si>
    <t>Mobi-G</t>
  </si>
  <si>
    <t>Golfer-2</t>
  </si>
  <si>
    <t>35 days</t>
  </si>
  <si>
    <t>Mobi.G</t>
  </si>
  <si>
    <t>Mobi.G Golfer</t>
  </si>
  <si>
    <t>Golfer</t>
  </si>
  <si>
    <t xml:space="preserve">Club Car </t>
  </si>
  <si>
    <t>Tempo 2 Pass Excel Elec</t>
  </si>
  <si>
    <t>USA</t>
  </si>
  <si>
    <t>Mobi.G Loader</t>
  </si>
  <si>
    <t>Loader</t>
  </si>
  <si>
    <t>RT57-00-03-10</t>
  </si>
  <si>
    <t>Electrical Golf Cart (4- Seater or more)</t>
  </si>
  <si>
    <t>Golfer Estate 4</t>
  </si>
  <si>
    <t>35 Days</t>
  </si>
  <si>
    <t xml:space="preserve"> Tempo 2+2 Excel Elec</t>
  </si>
  <si>
    <t>Mobi.G Estate</t>
  </si>
  <si>
    <t>Estate</t>
  </si>
  <si>
    <t>Mobi.G Medical</t>
  </si>
  <si>
    <t>MedCart</t>
  </si>
  <si>
    <t>Mobi.G Laundry</t>
  </si>
  <si>
    <t>LaundCart</t>
  </si>
  <si>
    <t>Mobi.G Limo</t>
  </si>
  <si>
    <t>Limo</t>
  </si>
  <si>
    <t>GP</t>
  </si>
  <si>
    <t>RT57-01-10-01</t>
  </si>
  <si>
    <t>Four seater sedan 4 door - piston displacement up to 1000cm³ (Petrol/Diesel) (Pool and subsidized vehicles)</t>
  </si>
  <si>
    <t>Volkswagen</t>
  </si>
  <si>
    <t xml:space="preserve">Polo Sedan 1,0l 85kW TSI Life 6-Speed Tiptronic </t>
  </si>
  <si>
    <t>D224NY</t>
  </si>
  <si>
    <t>180 day(s)</t>
  </si>
  <si>
    <t>Polo Sedan 1,0l 85kW TSI Topline  6-Speed Tiptronic</t>
  </si>
  <si>
    <t>D225NY</t>
  </si>
  <si>
    <t>RT57-01-10-02</t>
  </si>
  <si>
    <t>Four seater  hatch 3 to 5 doors - piston displacement up to 1000cm³ (Petrol/Diesel) (Pool and subsidized vehicles)</t>
  </si>
  <si>
    <t>Qalabotjha Trading &amp; Projects</t>
  </si>
  <si>
    <t>S-Presso 1,0 GL MT</t>
  </si>
  <si>
    <t xml:space="preserve">ES7 </t>
  </si>
  <si>
    <t>30-120 Days</t>
  </si>
  <si>
    <t>118g/km</t>
  </si>
  <si>
    <t>Celerio 1,0i GA (HATCH) MT</t>
  </si>
  <si>
    <t xml:space="preserve">CR7 </t>
  </si>
  <si>
    <t>110 g/km</t>
  </si>
  <si>
    <t>S-Presso 1,0 GL + MT</t>
  </si>
  <si>
    <t>ES9</t>
  </si>
  <si>
    <t>S-Presso 1,0 GL AMT</t>
  </si>
  <si>
    <t>ES8</t>
  </si>
  <si>
    <t>Suzuki Celerio 1.0i GA (hatch)</t>
  </si>
  <si>
    <t>S-Presso 1,0 GL + AMT</t>
  </si>
  <si>
    <t>ES10</t>
  </si>
  <si>
    <t>Suzuki Celerio 1.0i GL (hatch)</t>
  </si>
  <si>
    <t>CR8</t>
  </si>
  <si>
    <t>Celerio 1,0i GL (HATCH) AMT</t>
  </si>
  <si>
    <t>CR9</t>
  </si>
  <si>
    <t>Renault</t>
  </si>
  <si>
    <t>Renault Kwid 1.0L Life</t>
  </si>
  <si>
    <t>RML MD 02D E</t>
  </si>
  <si>
    <t>Renault Kwid 1.0L Zen</t>
  </si>
  <si>
    <t>RMT MD 02D E</t>
  </si>
  <si>
    <t>Renault Kwid 1.0L Zen AMT</t>
  </si>
  <si>
    <t>RMT MDR02D E</t>
  </si>
  <si>
    <t xml:space="preserve">Renault Kwid 1.0L Climber </t>
  </si>
  <si>
    <t>SMT MDR02D E</t>
  </si>
  <si>
    <t xml:space="preserve">Hyundai </t>
  </si>
  <si>
    <t>GRAND i10 1.0 EXECUTIVE M/T MY23</t>
  </si>
  <si>
    <t>AIM</t>
  </si>
  <si>
    <t>21 to 90</t>
  </si>
  <si>
    <t>Renault Kwid 1.0L Climber AMT</t>
  </si>
  <si>
    <t>SMT MD 02D E</t>
  </si>
  <si>
    <t>Renault Triber 1.0 Life</t>
  </si>
  <si>
    <t>MXL2 ME3M55C</t>
  </si>
  <si>
    <t>KIA</t>
  </si>
  <si>
    <t>Kia Picanto 1.0LX Manual</t>
  </si>
  <si>
    <t>JAE1</t>
  </si>
  <si>
    <t>30-90 Days</t>
  </si>
  <si>
    <t>Renault Triber 1.0 Zen</t>
  </si>
  <si>
    <t>MXT2 ME3M55C</t>
  </si>
  <si>
    <t>Renault Kiger 1.0 Energy Manual Life</t>
  </si>
  <si>
    <t>YXL2 MF3M51C</t>
  </si>
  <si>
    <t>Kia Picanto 1.0 LX Auto</t>
  </si>
  <si>
    <t>JAE2</t>
  </si>
  <si>
    <t>Renault Triber 1.0 Intens</t>
  </si>
  <si>
    <t>MXZ2 ME3M55C</t>
  </si>
  <si>
    <t xml:space="preserve">Renault Kiger 1.0 Energy Easy -R AMT </t>
  </si>
  <si>
    <t>YXT2 MF3MR1C</t>
  </si>
  <si>
    <t>Renault Kiger 1.0 Energy Manual Zen</t>
  </si>
  <si>
    <t>YXT2 MF3M51C</t>
  </si>
  <si>
    <t>GRAND i10 1.0 ELITE M/T MY23</t>
  </si>
  <si>
    <t>AIO</t>
  </si>
  <si>
    <t>Renault Triber 1.0 Itens AMT</t>
  </si>
  <si>
    <t>MXZ2 MF3R51C</t>
  </si>
  <si>
    <t xml:space="preserve">Polo PA 1,0l 70kW TSI Polo 5-Speed Man </t>
  </si>
  <si>
    <t>AE12JV</t>
  </si>
  <si>
    <t>Polo Vivo 1,0l 81kW TSI GT 6-Speed Man</t>
  </si>
  <si>
    <t>6RSBDX</t>
  </si>
  <si>
    <t xml:space="preserve">Polo Vivo 1,0l 81kW TSI GT 6-Speed Man </t>
  </si>
  <si>
    <t>6RT3DX</t>
  </si>
  <si>
    <t>Polo PA 1,0l 70kW TSI Life 5-Speed Man</t>
  </si>
  <si>
    <t>AE13JV</t>
  </si>
  <si>
    <t>Renualt Clio 1.0L Turbo Zen</t>
  </si>
  <si>
    <t>E2W MT 5C</t>
  </si>
  <si>
    <t>Polo PA 1,0l 85kW TSI Life 7-Speed DSG</t>
  </si>
  <si>
    <t>AE13KZ</t>
  </si>
  <si>
    <t>Renualt Clio 1.0L Turbo Intens</t>
  </si>
  <si>
    <t>E3W MT 5C</t>
  </si>
  <si>
    <t>Polo PA 1,0l 85kW TSI R-Line 7-Speed DSG</t>
  </si>
  <si>
    <t>AE15KZ</t>
  </si>
  <si>
    <t xml:space="preserve">A1 Sportback 1.0 TFSI S tronic S line  </t>
  </si>
  <si>
    <t>GBACNG</t>
  </si>
  <si>
    <t>119,00 g/km</t>
  </si>
  <si>
    <t>i20 1.0T N-LINE DCT MY24</t>
  </si>
  <si>
    <t>BIIA</t>
  </si>
  <si>
    <t>Ford</t>
  </si>
  <si>
    <t>Ford PUMA TITANIUM 1.0L ECOBOOST 7AT 92KW (K2JA)</t>
  </si>
  <si>
    <t>K2JA</t>
  </si>
  <si>
    <t>90-120  days</t>
  </si>
  <si>
    <t>Ford PUMA ST-LINE VIGNALE 1.0L ECOBOOST 7AT 92KW (K2XA)</t>
  </si>
  <si>
    <t>K2XA</t>
  </si>
  <si>
    <t>RT57-01-12-01</t>
  </si>
  <si>
    <t>Four seater sedan 4 door or hatch 3 to 5 doors ,piston displacement up to 1250cm³ (Petrol/Diesel) (Pool and subsidised vehicles)</t>
  </si>
  <si>
    <t>NISSAN</t>
  </si>
  <si>
    <t>MAGNITE 1.0 Acenta MT</t>
  </si>
  <si>
    <t>DD0EAM</t>
  </si>
  <si>
    <t>120 Days</t>
  </si>
  <si>
    <t>MAGNITE 1.0 Visia MT</t>
  </si>
  <si>
    <t>DD0EVM</t>
  </si>
  <si>
    <t>Dzire 1,2 HB GA MT</t>
  </si>
  <si>
    <t>SD6.2</t>
  </si>
  <si>
    <t>134 g/km</t>
  </si>
  <si>
    <t>MAGNITE 1.0 Visia AMT</t>
  </si>
  <si>
    <t>DD0EVA</t>
  </si>
  <si>
    <t>MAGNITE 1.0 Acenta AMT</t>
  </si>
  <si>
    <t>DD0EAA</t>
  </si>
  <si>
    <t>IGNIS 1,2 GL (HATCH) MT</t>
  </si>
  <si>
    <t>IG1.3</t>
  </si>
  <si>
    <t>Suzuki Dzire 1.2 HB GL</t>
  </si>
  <si>
    <t>SD7.2</t>
  </si>
  <si>
    <t>Suzuki Ignis 1.2 GL (hatch)</t>
  </si>
  <si>
    <t>MAGNITE 1.0 Acenta Plus AMT</t>
  </si>
  <si>
    <t>DD0EAPA</t>
  </si>
  <si>
    <t>MAGNITE 1.0T Visia MT</t>
  </si>
  <si>
    <t>DD0TVM</t>
  </si>
  <si>
    <t>SD8.2</t>
  </si>
  <si>
    <t>Amaze 4-door 1.2 Trend Manual</t>
  </si>
  <si>
    <t>HA12TM</t>
  </si>
  <si>
    <t>MAGNITE 1.0T Acenta</t>
  </si>
  <si>
    <t>DD0TAM</t>
  </si>
  <si>
    <t>Suzuki Ignis 1.2 GLX (hatch)</t>
  </si>
  <si>
    <t>IG2.3</t>
  </si>
  <si>
    <t>Amaze 4-door  1.2 Comfort Manual</t>
  </si>
  <si>
    <t>HA12CM</t>
  </si>
  <si>
    <t>GRAND i10 SEDAN 1.2 FLUID M/T MY23</t>
  </si>
  <si>
    <t>AISA</t>
  </si>
  <si>
    <t>129.00 g/km</t>
  </si>
  <si>
    <t>Suzuk Ignis 1.2 GLX (hatch)</t>
  </si>
  <si>
    <t>IG3.3</t>
  </si>
  <si>
    <t>MAGNITE 1.0T Acenta CVT</t>
  </si>
  <si>
    <t>DD0TAX</t>
  </si>
  <si>
    <t>Kia Picanto 1.2 EX Manual</t>
  </si>
  <si>
    <t>JAE3</t>
  </si>
  <si>
    <t>IGNIS 1,2 GLX (HATCH) AMT</t>
  </si>
  <si>
    <t>Amaze 4-door  1.2 Comfort CVT</t>
  </si>
  <si>
    <t>HA12CVT</t>
  </si>
  <si>
    <t>GRAND i10 1.2 EXECUTIVE A/T MY23</t>
  </si>
  <si>
    <t>AIN</t>
  </si>
  <si>
    <t>Citroen</t>
  </si>
  <si>
    <t>C3 AIRCROSS SHINE 1,2</t>
  </si>
  <si>
    <t>90 -120</t>
  </si>
  <si>
    <t>Kia Picanto 1.2 EX Auto</t>
  </si>
  <si>
    <t>JAE4</t>
  </si>
  <si>
    <t>MAGNITE 1.0T Acenta Plus CVT</t>
  </si>
  <si>
    <t>DD0TAPX</t>
  </si>
  <si>
    <t xml:space="preserve">Opel </t>
  </si>
  <si>
    <t>CORSA  1.2 M/T</t>
  </si>
  <si>
    <t>480-10-505</t>
  </si>
  <si>
    <t>Kia Picanto 1.2 EX+ Manual</t>
  </si>
  <si>
    <t>JAE5</t>
  </si>
  <si>
    <t>GRAND i10 SEDAN 1.2 FLUID A/T MY23</t>
  </si>
  <si>
    <t>AITA</t>
  </si>
  <si>
    <t>i20 1.2 PREMIUM M/T MY24</t>
  </si>
  <si>
    <t>BIG</t>
  </si>
  <si>
    <t>Kia Picanto 1.2 EX+ Auto</t>
  </si>
  <si>
    <t>JAE6</t>
  </si>
  <si>
    <t>i20 1.2 EXECUTIVE M/T MY24</t>
  </si>
  <si>
    <t>BIGB</t>
  </si>
  <si>
    <t>Opel</t>
  </si>
  <si>
    <t xml:space="preserve">CROSSLAND X ENJOY 1.2N M/T </t>
  </si>
  <si>
    <t>Opel Corsa 1.2  5-Spd Manual</t>
  </si>
  <si>
    <t>CORSA  EDITION 1.2 M/T</t>
  </si>
  <si>
    <t>480-10-520</t>
  </si>
  <si>
    <t xml:space="preserve">CROSSLAND X ENJOY 1.2N A/T </t>
  </si>
  <si>
    <t>480-42-430</t>
  </si>
  <si>
    <t xml:space="preserve">Citroen  </t>
  </si>
  <si>
    <t>C3 FEEL 1,2</t>
  </si>
  <si>
    <t>Opel Corsa Edition 1.2T 6-Spd Manual</t>
  </si>
  <si>
    <t>Opel Corsa Elegance 1.2T 6-Spd Auto</t>
  </si>
  <si>
    <t>480-42-440</t>
  </si>
  <si>
    <t>RT57-01-13-01</t>
  </si>
  <si>
    <t>Four seater sedan 4 doors - piston displacement 1300 cm³, (Petrol/Diesel) (Pool and Subsidized vehicles)</t>
  </si>
  <si>
    <t>CMH Car Hire ta First Car Rental</t>
  </si>
  <si>
    <t>Proton</t>
  </si>
  <si>
    <t xml:space="preserve">SAGA 1.3 MT Standard
</t>
  </si>
  <si>
    <t>163g/km</t>
  </si>
  <si>
    <t>SAGA 1.3 AT Standard</t>
  </si>
  <si>
    <t>SAGA 1.3 AT Premium</t>
  </si>
  <si>
    <t>A200 Sedan FL (V177) ZA</t>
  </si>
  <si>
    <t>17718722-ZA2</t>
  </si>
  <si>
    <t>CLA 200 (C118) FL ZA</t>
  </si>
  <si>
    <t>11838722-ZA2</t>
  </si>
  <si>
    <t xml:space="preserve">Mercedes-Benz </t>
  </si>
  <si>
    <t>A200 Sedan</t>
  </si>
  <si>
    <t>V177</t>
  </si>
  <si>
    <t>7 days</t>
  </si>
  <si>
    <t>RT57-01-13-02</t>
  </si>
  <si>
    <t>Four seater hatch 3 to 5 doors - piston displacement 1300cm³, (Petrol/Diesel) (Pool and Subsidized vehicles)</t>
  </si>
  <si>
    <t>A200 Hatch FL (W177) ZA</t>
  </si>
  <si>
    <t>17708722-ZA2</t>
  </si>
  <si>
    <t>A200 Hatch</t>
  </si>
  <si>
    <t>W177</t>
  </si>
  <si>
    <t>RT57-01-14-01</t>
  </si>
  <si>
    <t>Four seater sedan 4 doors - piston displacement 1400cm³,  (Petrol) (Pool and Subsidized vehicles)</t>
  </si>
  <si>
    <t>Kia Pegas 1.4 MT LX</t>
  </si>
  <si>
    <t>AB0</t>
  </si>
  <si>
    <t>Kia Pegas 1.4 MT EX</t>
  </si>
  <si>
    <t>AB2</t>
  </si>
  <si>
    <t>Kia Pegas 1.4 AT EX</t>
  </si>
  <si>
    <t>AB3</t>
  </si>
  <si>
    <t>A3 Sedan 1.4 TFSI S tronic</t>
  </si>
  <si>
    <t>8YSACW</t>
  </si>
  <si>
    <t>A3 Sedan 1.4 TFSI S tronic Advanced</t>
  </si>
  <si>
    <t>8YSBCW</t>
  </si>
  <si>
    <t>138,00 g/km</t>
  </si>
  <si>
    <t>A3 Sedan 1.4 TFSI S tronic Sline</t>
  </si>
  <si>
    <t>8YSCCW</t>
  </si>
  <si>
    <t>C200 (W206) ZA</t>
  </si>
  <si>
    <t>20604222-ZA2</t>
  </si>
  <si>
    <t>RT57-01-14-03</t>
  </si>
  <si>
    <t>Four seater hatch 3 to 5 doors - piston displacement 1400cm³,  (Petrol) (Pool and Subsidized vehicles)</t>
  </si>
  <si>
    <t xml:space="preserve">Polo Vivo 1,4l 55kW Trendline 5-Speed Man </t>
  </si>
  <si>
    <t>6RS2A4</t>
  </si>
  <si>
    <t xml:space="preserve">Polo Vivo 1,4l 55kW Vivo 5-Speed Man  </t>
  </si>
  <si>
    <t>6RTBA4</t>
  </si>
  <si>
    <t xml:space="preserve">Polo Vivo 1,4l 63kW Comfortline 5-Speed Man </t>
  </si>
  <si>
    <t>6RS2K4</t>
  </si>
  <si>
    <t>Polo Vivo 1,4l 63kW Life 5-Speed Man</t>
  </si>
  <si>
    <t>6RTBK4</t>
  </si>
  <si>
    <t>i20 1.4 PREMIUM A/T MY24</t>
  </si>
  <si>
    <t>BIH</t>
  </si>
  <si>
    <t>i20 1.4 EXECUTIVE AT MY24</t>
  </si>
  <si>
    <t>BIHB</t>
  </si>
  <si>
    <t>A3 Sportback 1.4 TFSI S tronic</t>
  </si>
  <si>
    <t>8YAACW</t>
  </si>
  <si>
    <t>A3 Sportback 1.4 TFSI S tronic Advanced</t>
  </si>
  <si>
    <t>8YABCW</t>
  </si>
  <si>
    <t>A3 Sportback 1.4 TFSI S tronic Sline</t>
  </si>
  <si>
    <t>8YACCW</t>
  </si>
  <si>
    <t>RT57-01-15-01</t>
  </si>
  <si>
    <t>Four seater sedan 4 doors - piston displacement 1500cm³, (Petrol/Diesel) (Pool and Subsidized vehicles)</t>
  </si>
  <si>
    <t>Suzuki Ciaz 1.5 GL (sedan)</t>
  </si>
  <si>
    <t>CZ1.2</t>
  </si>
  <si>
    <t>130g/kg</t>
  </si>
  <si>
    <t>CZ2.2</t>
  </si>
  <si>
    <t>Ciaz 1,5 GLX (SEDAN) MT</t>
  </si>
  <si>
    <t>CZ3.2</t>
  </si>
  <si>
    <t>Ciaz 1,5 GLX (SEDAN) AMT</t>
  </si>
  <si>
    <t>CZ4.2</t>
  </si>
  <si>
    <t>Ballade 4-door 1.5 Comfort CVT</t>
  </si>
  <si>
    <t>HB15CCVT</t>
  </si>
  <si>
    <t>Ballade 4-door1.5 Elegance CVT</t>
  </si>
  <si>
    <t>HB15ECVT</t>
  </si>
  <si>
    <t>Ballade 4-door 1.5 RS CVT</t>
  </si>
  <si>
    <t>HB15RsCVT</t>
  </si>
  <si>
    <t>BMW 2 Series</t>
  </si>
  <si>
    <t>BMW 2 Series 218i Gran Coupe</t>
  </si>
  <si>
    <t>12AK</t>
  </si>
  <si>
    <t>90 Days from order receipt</t>
  </si>
  <si>
    <t>12GG</t>
  </si>
  <si>
    <t>Civic 1.5 Turbo RS CVT</t>
  </si>
  <si>
    <t>HC15TCVT</t>
  </si>
  <si>
    <t>C200</t>
  </si>
  <si>
    <t>W206</t>
  </si>
  <si>
    <t>RT57-01-15-02</t>
  </si>
  <si>
    <t>Four seater hatch 3 to 5 doors - piston displacement 1500cm³, (Petrol/Diesel) (Pool and Subsidized vehicles)</t>
  </si>
  <si>
    <t xml:space="preserve">Starlet 1.5L Xi  MT </t>
  </si>
  <si>
    <t>75G</t>
  </si>
  <si>
    <t>Baleno 1,5 GL (HATCH) MT</t>
  </si>
  <si>
    <t>BL7</t>
  </si>
  <si>
    <t>120g/kg</t>
  </si>
  <si>
    <t xml:space="preserve">Starlet 1.5L Xs MT </t>
  </si>
  <si>
    <t>75H</t>
  </si>
  <si>
    <t>Baleno 1,5 GL (HATCH) AMT</t>
  </si>
  <si>
    <t>BL8</t>
  </si>
  <si>
    <t xml:space="preserve">Starlet 1.5L Xs AT </t>
  </si>
  <si>
    <t>75I</t>
  </si>
  <si>
    <t>Fronx 1,5 GL (HATCH) MT</t>
  </si>
  <si>
    <t>FR1</t>
  </si>
  <si>
    <t>Baleno 1,5 GLX (HATCH) AMT</t>
  </si>
  <si>
    <t>BL9</t>
  </si>
  <si>
    <t xml:space="preserve">Starlet 1.5L XR MT </t>
  </si>
  <si>
    <t>75J</t>
  </si>
  <si>
    <t>Fronx 1,5 GL (HATCH) AMT</t>
  </si>
  <si>
    <t>FR2</t>
  </si>
  <si>
    <t>Baleno 1,5 GLX (HATCH) MT</t>
  </si>
  <si>
    <t>BL10</t>
  </si>
  <si>
    <t xml:space="preserve">Starlet 1.5L XR AT </t>
  </si>
  <si>
    <t>75K</t>
  </si>
  <si>
    <t>Fronx 1,5 GLX (HATCH) MT</t>
  </si>
  <si>
    <t>FR3</t>
  </si>
  <si>
    <t>Fronx 1,5 GLX (HATCH) AMT</t>
  </si>
  <si>
    <t>FR4</t>
  </si>
  <si>
    <t>Elevate 1.5 Comfort 6MT</t>
  </si>
  <si>
    <t>HE15C6MT</t>
  </si>
  <si>
    <t>FIT 5-door 1.5 Comfort CVT</t>
  </si>
  <si>
    <t>HFT15CCVT</t>
  </si>
  <si>
    <t>FIT 5-door 1.5 Elegance CVT</t>
  </si>
  <si>
    <t>HFT15ECVT</t>
  </si>
  <si>
    <t>Elevate 1.5 Elegance CVT</t>
  </si>
  <si>
    <t>HE15ECVT</t>
  </si>
  <si>
    <t xml:space="preserve">A1 Sportback 1.5 TFSI S tronic </t>
  </si>
  <si>
    <t>GBAAKG</t>
  </si>
  <si>
    <t xml:space="preserve">A1 Sportback 1.5 TFSI S tronic Advanced  </t>
  </si>
  <si>
    <t>GBABKG</t>
  </si>
  <si>
    <t>127,00 g/km</t>
  </si>
  <si>
    <t xml:space="preserve">A1 Sportback 1.5 TFSI S tronic S line </t>
  </si>
  <si>
    <t>GBACKG</t>
  </si>
  <si>
    <t>HR-V 5-door 1.5 Comfort CVT</t>
  </si>
  <si>
    <t>HHRVC15CVT</t>
  </si>
  <si>
    <t xml:space="preserve">BMW 1 Series </t>
  </si>
  <si>
    <t>BMW 1 Series 118i Sports Hatch</t>
  </si>
  <si>
    <t>7K32</t>
  </si>
  <si>
    <t>12GE</t>
  </si>
  <si>
    <t>HR-V 5-door 1.5 Executive CVT</t>
  </si>
  <si>
    <t>HHRVE15CVT</t>
  </si>
  <si>
    <t>RT57-01-16-01</t>
  </si>
  <si>
    <t>Four/Five seater sedan 4 doors - piston displacement 1 600cm³, (Petrol) (Pool and Subsidized vehicles)</t>
  </si>
  <si>
    <t xml:space="preserve">Polo Sedan 1,6l 81kW MPI Polo Sedan 5-Speed Man </t>
  </si>
  <si>
    <t>D223SV</t>
  </si>
  <si>
    <t>Polo Sedan 1,6l 81kW MPI Life 5-Speed Man</t>
  </si>
  <si>
    <t>D224SV</t>
  </si>
  <si>
    <t xml:space="preserve">Polo Sedan 1,6l 81kW MPI Polo Sedan 6-Speed Tiptronic </t>
  </si>
  <si>
    <t>D223SY</t>
  </si>
  <si>
    <t>RT57-01-16-02</t>
  </si>
  <si>
    <t>Four/five seater hatch 3 to 5 doors - piston displacement 1600cm³, (Petrol) (Pool and Subsidized vehicles)</t>
  </si>
  <si>
    <t>Polo Vivo 1,6l 77kW Highline 5-Speed Manual</t>
  </si>
  <si>
    <t>6RS3L4</t>
  </si>
  <si>
    <t xml:space="preserve">Polo Vivo 1,6l 77kW Comfortline 6-Speed Tiptronic  </t>
  </si>
  <si>
    <t>6RS2L3</t>
  </si>
  <si>
    <t>Polo Vivo PA 1,6l 77kW Life 6-Speed Tiptronic</t>
  </si>
  <si>
    <t>6RTBL3</t>
  </si>
  <si>
    <t xml:space="preserve">Polo Vivo PA 1,6l 77kW Style 5-Speed Manual </t>
  </si>
  <si>
    <t>6RT1L4</t>
  </si>
  <si>
    <t>RT57-01-18-01</t>
  </si>
  <si>
    <t>Four/five seater sedan 4 doors - piston displacement 1800cm³, (Petrol) (Pool and Subsidised vehicles)</t>
  </si>
  <si>
    <t xml:space="preserve">Corolla Quest 1.8 Plus </t>
  </si>
  <si>
    <t>B30</t>
  </si>
  <si>
    <t xml:space="preserve">Corolla Quest 1.8 CVT PLUS </t>
  </si>
  <si>
    <t>B31</t>
  </si>
  <si>
    <t xml:space="preserve">Corolla Quest 1.8 Prestige </t>
  </si>
  <si>
    <t>B26</t>
  </si>
  <si>
    <t xml:space="preserve">Corolla Quest 1.8 Prestige CVT </t>
  </si>
  <si>
    <t>B28</t>
  </si>
  <si>
    <t xml:space="preserve">Corolla Quest Exclusive 1.8 MT  </t>
  </si>
  <si>
    <t>B23</t>
  </si>
  <si>
    <t xml:space="preserve">Corolla Quest Exclusive 1.8 CVT  </t>
  </si>
  <si>
    <t>B24</t>
  </si>
  <si>
    <t>RT57-01-20-01</t>
  </si>
  <si>
    <t>Four/five seater sedan 4 doors - piston displacement 1900 to 2000cm³, (Petrol) (Pool and subsidized vehicles)</t>
  </si>
  <si>
    <t>Corolla 2.0 XR</t>
  </si>
  <si>
    <t>66I</t>
  </si>
  <si>
    <t>A4 2.0 TFSI S tronic</t>
  </si>
  <si>
    <t>8WCA9G</t>
  </si>
  <si>
    <t>A4 2.0 TFSI S tronic Advanced</t>
  </si>
  <si>
    <t>8WCB9G</t>
  </si>
  <si>
    <t>140,00 g/km</t>
  </si>
  <si>
    <t>A3 Sedan 2.0 TFSI S tronic  Sline</t>
  </si>
  <si>
    <t>8YSCHG</t>
  </si>
  <si>
    <t xml:space="preserve">A4 2.0 TFSI S tronic </t>
  </si>
  <si>
    <t>8WCADG</t>
  </si>
  <si>
    <t>8WCBDG</t>
  </si>
  <si>
    <t>A4 2.0 TFSI S tronic S line</t>
  </si>
  <si>
    <t>8WCCDG</t>
  </si>
  <si>
    <t>BMW 3 Series</t>
  </si>
  <si>
    <t>BMW 3 Series 320i Sedan</t>
  </si>
  <si>
    <t>50FF</t>
  </si>
  <si>
    <t>BMW 3 Series 320i Sedan(with Plug&amp;Play)</t>
  </si>
  <si>
    <t>BMW M325i xDrive Gran Coupe</t>
  </si>
  <si>
    <t>12AL</t>
  </si>
  <si>
    <t xml:space="preserve">S3 Sedan 2.0 TFSI S tronic  </t>
  </si>
  <si>
    <t>8YSS2Y</t>
  </si>
  <si>
    <t>BMW 3 Series 330i Sedan</t>
  </si>
  <si>
    <t>60FF</t>
  </si>
  <si>
    <t>BMW 4 Series 420i Gran Coupe</t>
  </si>
  <si>
    <t>12AV</t>
  </si>
  <si>
    <t>Mercedes-AMG</t>
  </si>
  <si>
    <t>C43</t>
  </si>
  <si>
    <t>RT57-01-20-02</t>
  </si>
  <si>
    <t>Four/five seater hatch 3 to 5 doors - piston displacement 1900 to 2000cm³, (Petrol) (Pool and subsidized vehicles)</t>
  </si>
  <si>
    <t>Polo PA 2,0l 147kW TSI GTI 7-Speed DSG</t>
  </si>
  <si>
    <t>AE19TY</t>
  </si>
  <si>
    <t>A1 Sportback 2.0 TFSI S tronic S line</t>
  </si>
  <si>
    <t>GBACLX</t>
  </si>
  <si>
    <t>Corolla HB 2.0 XR</t>
  </si>
  <si>
    <t>42I</t>
  </si>
  <si>
    <t>Corolla HB 2.0 XR BT</t>
  </si>
  <si>
    <t>42J</t>
  </si>
  <si>
    <t>A3 Sportback 2.0 TFSI S tronic  Sline</t>
  </si>
  <si>
    <t>8YACHG</t>
  </si>
  <si>
    <t>BMW 1 Series 128ti Sports Hatch</t>
  </si>
  <si>
    <t>7L32</t>
  </si>
  <si>
    <t>Golf 2.0 180kW TSI GTI 7-Speed DSG</t>
  </si>
  <si>
    <t>CD19WZ</t>
  </si>
  <si>
    <t>BMW 1 Series M135i xDrive Sports Hatch</t>
  </si>
  <si>
    <t>7L12</t>
  </si>
  <si>
    <t>22GE</t>
  </si>
  <si>
    <t xml:space="preserve">S3 Sportback 2.0 TFSI S tronic  </t>
  </si>
  <si>
    <t>8YAS2Y</t>
  </si>
  <si>
    <t>KONA 2.0 N DCT</t>
  </si>
  <si>
    <t>OSK</t>
  </si>
  <si>
    <t>i30 2.0 N DCT</t>
  </si>
  <si>
    <t>PDC</t>
  </si>
  <si>
    <t>Civic Type R 2.0 VTEC Turbo</t>
  </si>
  <si>
    <t>HCTR20VTT</t>
  </si>
  <si>
    <t>CLE 200 (C236) ZA</t>
  </si>
  <si>
    <t>23635022-ZA1</t>
  </si>
  <si>
    <t>A35 Hatchback</t>
  </si>
  <si>
    <t>CLE 300 4M (C236) ZA</t>
  </si>
  <si>
    <t>23634722-ZA1</t>
  </si>
  <si>
    <t>RT57-01-20-03</t>
  </si>
  <si>
    <t>Four/five seater sedan 4 doors - piston displacement 1900 to 2000cm³, (Diesel) (Pool and subsidized vehicles)</t>
  </si>
  <si>
    <t>BMW 2 Series 218d Gran Coupe</t>
  </si>
  <si>
    <t>32AM</t>
  </si>
  <si>
    <t xml:space="preserve">A4 2.0 TDI S Tronic  </t>
  </si>
  <si>
    <t>8WCABG</t>
  </si>
  <si>
    <t xml:space="preserve">A4 2.0 TDI S Tronic Advanced  </t>
  </si>
  <si>
    <t>8WCBBG</t>
  </si>
  <si>
    <t>135,00 g/km</t>
  </si>
  <si>
    <t xml:space="preserve">A4 2.0 TDI S Tronic S Line </t>
  </si>
  <si>
    <t>8WCCBG</t>
  </si>
  <si>
    <t>BMW 3 Series 320d Sedan</t>
  </si>
  <si>
    <t>30FU</t>
  </si>
  <si>
    <t>BMW 3 Series 320d Sedan(with Plug&amp;Play Authority Spec)</t>
  </si>
  <si>
    <t>CLA 220d FL (C118) ZA</t>
  </si>
  <si>
    <t>11831422-ZA2</t>
  </si>
  <si>
    <t>A200 d Sedan FL (V177) ZA</t>
  </si>
  <si>
    <t>17711222-ZA2</t>
  </si>
  <si>
    <t xml:space="preserve">A6 2.0 TDI S Tronic </t>
  </si>
  <si>
    <t>4A2A9G</t>
  </si>
  <si>
    <t>C220d (W206) ZA</t>
  </si>
  <si>
    <t>20600422-ZA2</t>
  </si>
  <si>
    <t>BMW 4 Series 420D Gran Coupe</t>
  </si>
  <si>
    <t>22AX</t>
  </si>
  <si>
    <t>C220d</t>
  </si>
  <si>
    <t>BMW 5 Series</t>
  </si>
  <si>
    <t>BMW 5 Series 520d Sedan</t>
  </si>
  <si>
    <t>12FL</t>
  </si>
  <si>
    <t>E220d (W214) ZA</t>
  </si>
  <si>
    <t>21400422-ZA1</t>
  </si>
  <si>
    <t>RT57-01-20-04</t>
  </si>
  <si>
    <t>Four/five seater hatch 3 to 5 doors - piston displacement 1900 to 2000cm³, (Diesel) (Pool and subsidized vehicles)</t>
  </si>
  <si>
    <t>GLA200d</t>
  </si>
  <si>
    <t>H247</t>
  </si>
  <si>
    <t>RT57-01-25-01</t>
  </si>
  <si>
    <t>Four/five seater sedan 4 door or hatch 3/5 doors - piston displacement 2500cm³ to 2600cm³, (Petrol/Diesel) (Pool vehicles only)</t>
  </si>
  <si>
    <t xml:space="preserve">Lexus ES 250 EX </t>
  </si>
  <si>
    <t>77A</t>
  </si>
  <si>
    <t>RT57-01-27-01</t>
  </si>
  <si>
    <t>Four/five seater sedan 4 door or hatch 3/5 doors - piston displacement 2700cm³ to 2900cm³, (Petrol/Diesel) (Pool vehicles only)</t>
  </si>
  <si>
    <t>NMI Durban South Motors Pty Ltd</t>
  </si>
  <si>
    <t>Mercedes Benz</t>
  </si>
  <si>
    <t>GLE450d</t>
  </si>
  <si>
    <t>V167</t>
  </si>
  <si>
    <t>S350d (V223) ZA</t>
  </si>
  <si>
    <t>2313022-ZA1</t>
  </si>
  <si>
    <t>S500 4MATIC (V223) ZA</t>
  </si>
  <si>
    <t>22316322-ZA1</t>
  </si>
  <si>
    <t>RT57-01-30-01</t>
  </si>
  <si>
    <t>Four/five seater sedan 4 doors - piston displacement 3000cm³ to 3100cm³, (Petrol/Diesel) (Pool vehicles only)</t>
  </si>
  <si>
    <t>S4 3.0 TFSI quattro tiptronic</t>
  </si>
  <si>
    <t>8WCS4A</t>
  </si>
  <si>
    <t xml:space="preserve">A6 3.0 TDI quattro Tiptronic </t>
  </si>
  <si>
    <t>4A2AUA</t>
  </si>
  <si>
    <t>BMW 4 Series M440i xDrive Gran Coupe</t>
  </si>
  <si>
    <t>12AW</t>
  </si>
  <si>
    <t>S6 3.0 TFSI quattro tiptronic</t>
  </si>
  <si>
    <t>4A2SFA</t>
  </si>
  <si>
    <t>BMW 3 Series M340i xDrive Sedan</t>
  </si>
  <si>
    <t>42FF</t>
  </si>
  <si>
    <t>BMW 7 Series</t>
  </si>
  <si>
    <t>BMW 7 Series 740i Sedan</t>
  </si>
  <si>
    <t>22EH</t>
  </si>
  <si>
    <t>BMW 7 Series 740d xDrive Sedan</t>
  </si>
  <si>
    <t>22EJ</t>
  </si>
  <si>
    <t>BMW 7 Series 760 - Protection vehicle</t>
  </si>
  <si>
    <t>RT57-01-31-01</t>
  </si>
  <si>
    <t>Four/five seater sedan 4 door or hatch 5 doors - piston displacement &gt; 3100cm³ , (Petrol/Diesel) (Pool vehicles only)</t>
  </si>
  <si>
    <t>Maybach S580 4M (Z223) ZA</t>
  </si>
  <si>
    <t>22397622-ZA1</t>
  </si>
  <si>
    <t>Maybach S680 4M (Z223) ZA</t>
  </si>
  <si>
    <t>22397922-ZA1</t>
  </si>
  <si>
    <t>RT57-02-15-01</t>
  </si>
  <si>
    <t>LCV up to 1500cm³, payload approximately 500kg (Petrol/Diesel) (Pool and subsidised vehicles)</t>
  </si>
  <si>
    <t>Suzuki Super Carry</t>
  </si>
  <si>
    <t>CT1</t>
  </si>
  <si>
    <t>109.5g/km</t>
  </si>
  <si>
    <t>RT57-02-20-01</t>
  </si>
  <si>
    <t>LCV SWB/LWB 4x2, 1900cm³ to 2000cm³, payload not less than 1000kg (Petrol) (Pool and subsidizes vehicles)</t>
  </si>
  <si>
    <t xml:space="preserve">Hilux SC 2.0 VVTi S 5MT </t>
  </si>
  <si>
    <t>A3B</t>
  </si>
  <si>
    <t>Hilux SC 2.0 VVTi  A/C 5MT</t>
  </si>
  <si>
    <t>A3C</t>
  </si>
  <si>
    <t>RT57-02-20-02</t>
  </si>
  <si>
    <t>LCV  SWB/LWB 4x2, 1900cm³ to 2000cm³, payload not less than 1000kg (Diesel) (Pool and subsidised vehicles)</t>
  </si>
  <si>
    <t>STEED 2.0 SINGLE CAB S 4X2</t>
  </si>
  <si>
    <t>SSC2S</t>
  </si>
  <si>
    <t>228 g/km</t>
  </si>
  <si>
    <t>CMH Car Hire ta
First Car Rental</t>
  </si>
  <si>
    <t>FOTON</t>
  </si>
  <si>
    <t>G7-2.0T SC  6MT
Workhorse</t>
  </si>
  <si>
    <t>P-SERIES CV S-CAB 2.0TD SX 4X2 6MT</t>
  </si>
  <si>
    <t>PCD2DS</t>
  </si>
  <si>
    <t>259 g/km</t>
  </si>
  <si>
    <t>P-SERIES CV S-CAB 2.0TD DLX 4X2 6MT</t>
  </si>
  <si>
    <t>PCD2DL</t>
  </si>
  <si>
    <t>Isuzu Motors South Africa</t>
  </si>
  <si>
    <t>Isuzu</t>
  </si>
  <si>
    <t>1.9 Ddi S/Cab HR 4X2</t>
  </si>
  <si>
    <t>M230RP5</t>
  </si>
  <si>
    <t>1.9 Ddi S/Cab HR L 4X2</t>
  </si>
  <si>
    <t>M230RP7</t>
  </si>
  <si>
    <t>1.9 Ddi S/Cab HR L AT 4X2</t>
  </si>
  <si>
    <t>M230RP8</t>
  </si>
  <si>
    <t xml:space="preserve">GWM </t>
  </si>
  <si>
    <t>P Series</t>
  </si>
  <si>
    <t>P series S-Cab 2.0TD SX 4X2 MT</t>
  </si>
  <si>
    <t>1.9 Ddi S/Cab HR LS 4X2</t>
  </si>
  <si>
    <t>M230RP9</t>
  </si>
  <si>
    <t>P series S-Cab 2.0TD DLX 4X2 MT</t>
  </si>
  <si>
    <t>1.9 Ddi S/Cab HR LS AT 4X2</t>
  </si>
  <si>
    <t>M230RQ0</t>
  </si>
  <si>
    <t>Ranger 2.0L Turbo Single Cab XL 4x2 HR 6MT (LE4E)</t>
  </si>
  <si>
    <t>LE4E</t>
  </si>
  <si>
    <t>90 - 120 days</t>
  </si>
  <si>
    <t xml:space="preserve">Volkswagen </t>
  </si>
  <si>
    <t>Amarok Single Cab 2.0 TDI 125kW 4x2 Man [T1AA32]</t>
  </si>
  <si>
    <t>T1AA32</t>
  </si>
  <si>
    <t>Ranger 2.0L Turbo Single Cab XL 4x2 HR 6AT (LE4F)</t>
  </si>
  <si>
    <t>LE4F</t>
  </si>
  <si>
    <t xml:space="preserve">Peugeot </t>
  </si>
  <si>
    <t xml:space="preserve">Landtrek SC 1.9 Diesel Active 4X2 </t>
  </si>
  <si>
    <t>120s plus</t>
  </si>
  <si>
    <t>RT57-02-20-04</t>
  </si>
  <si>
    <t>LCV SWB/LWB 4X4, 1900cm³ to 2000cm³, payload not less than 1000kg (Diesel) (Pool and subsidised vehicles)</t>
  </si>
  <si>
    <t>P-SERIES CV S-CAB 2.0TD SX 4X4 6MT</t>
  </si>
  <si>
    <t>PCD4DS</t>
  </si>
  <si>
    <t>P-SERIES CV S-CAB 2.0TD DLX 4X4 6MT</t>
  </si>
  <si>
    <t>PCD4DL</t>
  </si>
  <si>
    <t>1.9 Ddi S/Cab 4x4 L</t>
  </si>
  <si>
    <t>M230RR0</t>
  </si>
  <si>
    <t>1.9 Ddi S/Cab 4x4 L AT</t>
  </si>
  <si>
    <t>M230RS2</t>
  </si>
  <si>
    <t>Ranger 2.0L Turbo Single Cab XL 4x4 HR 6MT (LE4G)</t>
  </si>
  <si>
    <t>LE4G</t>
  </si>
  <si>
    <t>1.9 Ddi S/Cab 4x4 LS AT</t>
  </si>
  <si>
    <t>M230RR1</t>
  </si>
  <si>
    <t>Ranger 2.0L Turbo Single Cab XL 4x4 HR 6AT (LE4H)</t>
  </si>
  <si>
    <t>LE4H</t>
  </si>
  <si>
    <t>Amarok Single Cab 2.0 TDI 125kW 4x4 Man [T1AA33]</t>
  </si>
  <si>
    <t>T1AA33</t>
  </si>
  <si>
    <t>RT57-02-20-05</t>
  </si>
  <si>
    <t>LCV Extended Cab, 4x2,  1900cm³ to 2200cm³, payload not less than 750kg (Petrol or Diesel) (Pool and subsidised vehicles)</t>
  </si>
  <si>
    <t>1.9 Ddi E/Cab HR 4x2</t>
  </si>
  <si>
    <t>M230RP0</t>
  </si>
  <si>
    <t>1.9 Ddi E/Cab HR L 4x2</t>
  </si>
  <si>
    <t>M230RP1</t>
  </si>
  <si>
    <t>1.9 Ddi E/Cab HR LS 4x2</t>
  </si>
  <si>
    <t>M230RP2</t>
  </si>
  <si>
    <t>1.9 Ddi E/Cab HR LS AT 4x2</t>
  </si>
  <si>
    <t>M230RP3</t>
  </si>
  <si>
    <t>Ranger 2.0L Turbo RAP Cab XL 4x2 HR 6MT (LE4I)</t>
  </si>
  <si>
    <t>LE4I</t>
  </si>
  <si>
    <t>Ranger 2.0L Turbo RAP Cab XL 4x2 HR 6AT (LE4J)</t>
  </si>
  <si>
    <t>LE4J</t>
  </si>
  <si>
    <t>Ranger 2.0L Turbo RAP Cab XLT 4x2 HR 6AT (LGEE)</t>
  </si>
  <si>
    <t>LGEE</t>
  </si>
  <si>
    <t>RT57-02-20-06</t>
  </si>
  <si>
    <t>Ranger 2.0L Turbo RAP Cab XL 4x4 HR 6AT (LE4K)</t>
  </si>
  <si>
    <t>LE4K</t>
  </si>
  <si>
    <t>LCV Extended Cab, 4x4, 1900cm³ to 2200cm³, payload not less than  750kg, (Petrol/Diesel) (Pool and subsidized vehicles)</t>
  </si>
  <si>
    <t>Ranger 2.0L Bi Turbo RAP Cab XLT 4x4 HR 10AT (LGEF)</t>
  </si>
  <si>
    <t>LGEF</t>
  </si>
  <si>
    <t>Ranger 2.0L Bi Turbo Rap Cab Wildtrak 4x4 HR 10AT (LGSC)</t>
  </si>
  <si>
    <t>LGSC</t>
  </si>
  <si>
    <t>RT57-02-20-07</t>
  </si>
  <si>
    <t>LCV Double Cab, 4x2, 1900cm³,to 2200cm³ payload not less than 750Kg (Petrol or Diesel) (Pool and subsidized vehicles)</t>
  </si>
  <si>
    <t>Mahindra Pikup DC</t>
  </si>
  <si>
    <t xml:space="preserve">Mahindra 2.2 mHawk DC 4x2 S6 MT   Refresh </t>
  </si>
  <si>
    <t>SPHPNP2PYPBPAPMR</t>
  </si>
  <si>
    <t xml:space="preserve">Mahindra 2.2 mHawk DC 4x2 S6 AT   Refresh </t>
  </si>
  <si>
    <t>SPHPNP2PWPBPAPATDC</t>
  </si>
  <si>
    <t xml:space="preserve">Mahindra 2.2 mHawk DC 4x2 S6 MT KAROO </t>
  </si>
  <si>
    <t>SPHPNP2PYPBPAPMRE2.0</t>
  </si>
  <si>
    <t>Steed 5</t>
  </si>
  <si>
    <t>Steed 5 2.0 D-Cab SX 4X2 MT</t>
  </si>
  <si>
    <t xml:space="preserve">Mahindra 2.2 mHawk DC 4x2 S10 MT Refresh </t>
  </si>
  <si>
    <t>SPHPNP2PYPBPAPR</t>
  </si>
  <si>
    <t>G7-TL- 2.0T DC
4x 2 - 6MT</t>
  </si>
  <si>
    <t xml:space="preserve">Mahindra 2.2 mHawk DC 4x2 S6 AT  KAROO </t>
  </si>
  <si>
    <t>SPHPNP2PWPBPADCK2.0</t>
  </si>
  <si>
    <t xml:space="preserve">Mahindra 2.2 mHawk DC 4x2 S10 MT KAROO </t>
  </si>
  <si>
    <t>SPHPNP2PYPBPAPRE2.0</t>
  </si>
  <si>
    <t xml:space="preserve">Mahindra 2.2 mHawk DC 4x2 S11 AT Refresh </t>
  </si>
  <si>
    <t>SPHPNP2AYPXBPAP</t>
  </si>
  <si>
    <t xml:space="preserve">T8  </t>
  </si>
  <si>
    <t>2.0 LUX</t>
  </si>
  <si>
    <t>G7-TL 2.0T DC
4 x 2 - 8AT</t>
  </si>
  <si>
    <t>P Series D-Cab 2.0TD SX 4X2 MT</t>
  </si>
  <si>
    <t>T6</t>
  </si>
  <si>
    <t>2.0 VVT</t>
  </si>
  <si>
    <t>1.9 Ddi D/Cab HR L 4x2</t>
  </si>
  <si>
    <t>M230RQ2</t>
  </si>
  <si>
    <t xml:space="preserve">Mahindra 2.2 mHawk DC 4x2 S11 AT KAROO </t>
  </si>
  <si>
    <t>SPHPNP2AYPXBPAPK2.0</t>
  </si>
  <si>
    <t>P Series D-Cab 2.0TD DLX 4X2 MT</t>
  </si>
  <si>
    <t>1.9 Ddi D/Cab HR L AT 4x2</t>
  </si>
  <si>
    <t>M230RQ3</t>
  </si>
  <si>
    <t>Ranger 2.0L Turbo Double Cab Base 4x2 HR 6MT (LFCC)</t>
  </si>
  <si>
    <t>LFCC</t>
  </si>
  <si>
    <t>1.9 Ddi D/Cab HR LS 4x2</t>
  </si>
  <si>
    <t>M230RQ4</t>
  </si>
  <si>
    <t>P Series D-Cab 2.0TD SX 4X2 8AT</t>
  </si>
  <si>
    <t>G7-TLX- 2.0T DC
4 x 2 - 8AT</t>
  </si>
  <si>
    <t>1.9 Ddi D/Cab HR LS AT 4x2</t>
  </si>
  <si>
    <t>M230RQ5</t>
  </si>
  <si>
    <t>P Series D-Cab 2.0TD DLX 4X2 8AT</t>
  </si>
  <si>
    <t>Amarok Double Cab 2.0 TDI 125kW 4x2 Man [T1BA32]</t>
  </si>
  <si>
    <t>T1BA32</t>
  </si>
  <si>
    <t>P Series D-Cab 2.0TD LS 4X2 8AT</t>
  </si>
  <si>
    <t>T9</t>
  </si>
  <si>
    <t>2.0 Luxury</t>
  </si>
  <si>
    <t>60 days</t>
  </si>
  <si>
    <t>Euro 5</t>
  </si>
  <si>
    <t>Ranger 2.0L Turbo Double Cab XL 4x2 HR 6MT (LE4L)</t>
  </si>
  <si>
    <t>LE4L</t>
  </si>
  <si>
    <t>1.9 Ddi D/Cab HR X-RIDER 4x2</t>
  </si>
  <si>
    <t>M230RQ8</t>
  </si>
  <si>
    <t>Ranger 2.0L Turbo Double Cab XL 4x2 HR 6AT (LE4M)</t>
  </si>
  <si>
    <t>LE4M</t>
  </si>
  <si>
    <t>Amarok Double Cab Life 2.0 TDI 125kW 4x2 Man [T1BB32]</t>
  </si>
  <si>
    <t>T1BB32</t>
  </si>
  <si>
    <t>1.9 Ddi D/Cab HR X-RIDER AT 4x2</t>
  </si>
  <si>
    <t>M230RQ9</t>
  </si>
  <si>
    <t>2.0 Super Luxury</t>
  </si>
  <si>
    <t>Ranger 2.0L Turbo Double Cab XLT 4x2 HR 6AT (LFEE)</t>
  </si>
  <si>
    <t>LFEE</t>
  </si>
  <si>
    <t>Landtrek DC 1.9 Diesel Active 4X2 Manual</t>
  </si>
  <si>
    <t>P Series D-Cab 2.0TD LT 4X2 8AT</t>
  </si>
  <si>
    <t>Isuzu D-Max</t>
  </si>
  <si>
    <t>1.9 HR LS A/T Double Cab 4x2</t>
  </si>
  <si>
    <t>7 Days from order date, depends on stock situation and requested accessories</t>
  </si>
  <si>
    <t>Ranger 2.0L Bi Turbo Double Cab XLT 4x2 HR 10AT (LFEG)</t>
  </si>
  <si>
    <t>LFEG</t>
  </si>
  <si>
    <t>Ranger 2.0L Bi Turbo Double Cab Wildtrak 4x2 HR 10AT (LGSD)</t>
  </si>
  <si>
    <t>LGSD</t>
  </si>
  <si>
    <t>RT57-02-20-08</t>
  </si>
  <si>
    <t>LCV Double Cab, 4x4, 1900cm³ to 2200cm³, payload not less than 750Kg (Petrol/Diesel) (Pool or subsidized vehilces)</t>
  </si>
  <si>
    <t xml:space="preserve">Mahindra 2.2 mHawk DC 4x4 S6 MT Refresh </t>
  </si>
  <si>
    <t>SPHPNP4PYPBPAPMR</t>
  </si>
  <si>
    <t>Mahindra 2.2 mHawk DC 4x4 S6  AT Refresh</t>
  </si>
  <si>
    <t>SPHPNP4PWPBPAPATDC</t>
  </si>
  <si>
    <t xml:space="preserve">Mahindra 2.2 mHawk DC 4x4 S6 MT KAROO </t>
  </si>
  <si>
    <t>SPHPNP4PYPBPAPMRE2.0</t>
  </si>
  <si>
    <t xml:space="preserve">Mahindra 2.2 mHawk DC 4x4 S10 MT Refresh </t>
  </si>
  <si>
    <t>SPHPNP4PYPBPAPR</t>
  </si>
  <si>
    <t>Steed 5 2.0 D-Cab SX 4X4 MT</t>
  </si>
  <si>
    <t xml:space="preserve">Mahindra 2.2 mHawk DC 4x4 S6 AT KAROO </t>
  </si>
  <si>
    <t>SPHPNP4PWPBPADCK2.0</t>
  </si>
  <si>
    <t xml:space="preserve">Mahindra 2.2 mHawk DC 4x4 S10 MT KAROO </t>
  </si>
  <si>
    <t>SPHPNP4PYPBPAPRE2.0</t>
  </si>
  <si>
    <t xml:space="preserve">Mahindra 2.2 mHawk DC 4x4 S11 AT Refresh </t>
  </si>
  <si>
    <t>SPHPNP4AYPXBPAP</t>
  </si>
  <si>
    <t xml:space="preserve">Mahindra 2.2 mHawk DC 4x4 S11 AT KAROO </t>
  </si>
  <si>
    <t>SPHPNP4AYPXBPAK2.0</t>
  </si>
  <si>
    <t>P Series D-Cab 2.0TD SX 4X4 MT</t>
  </si>
  <si>
    <t>Ranger 2.0L Turbo Double Cab Base 4x4 HR 6MT (LFCD)</t>
  </si>
  <si>
    <t>LFCD</t>
  </si>
  <si>
    <t>P Series D-Cab 2.0TD DLX 4X4 MT</t>
  </si>
  <si>
    <t>G7-TLX- 2.0T DC
4 x 4 - 8AT</t>
  </si>
  <si>
    <t>P Series D-Cab 2.0TD SX 4X4 8AT</t>
  </si>
  <si>
    <t>1.9 Ddi D/Cab 4x4 L</t>
  </si>
  <si>
    <t>M230RR3</t>
  </si>
  <si>
    <t>P Series D-Cab 2.0TD DLX 4X4 8AT</t>
  </si>
  <si>
    <t>Ranger 2.0L Turbo Double Cab XL 4x4 HR 6MT (LE4N)</t>
  </si>
  <si>
    <t>LE4N</t>
  </si>
  <si>
    <t>1.9 Ddi D/Cab 4x4 LS AT</t>
  </si>
  <si>
    <t>M230RT0</t>
  </si>
  <si>
    <t>P Series D-Cab 2.0TD LS 4X4 8AT</t>
  </si>
  <si>
    <t>Ranger 2.0L Turbo Double Cab XL 4x4 HR 6AT (LE4O)</t>
  </si>
  <si>
    <t>LE4O</t>
  </si>
  <si>
    <t>Mahindra 2.2 mHawk DC 4x4 S11 AT DUSK</t>
  </si>
  <si>
    <t>SPHPNP4AYPXBPAPKDK</t>
  </si>
  <si>
    <t>G7-LTD- 2.0T DC
4 x 4 - 8AT</t>
  </si>
  <si>
    <t>Amarok Double Cab 2.0 TDI 125kW 4x4 Man [T1BA33]</t>
  </si>
  <si>
    <t>T1BA33</t>
  </si>
  <si>
    <t>Mahindra 2.2 mHawk DC 4x4 S11 AT DAWN</t>
  </si>
  <si>
    <t>SPHPNP4AYPXBPAPKDN</t>
  </si>
  <si>
    <t>Mahindra 2.2 mHawk DC 4x4 S11 AT STORM</t>
  </si>
  <si>
    <t>SPHPNP4AYPXBPAPKST</t>
  </si>
  <si>
    <t>Amarok Double Cab Life 2.0 TDI 125kW 4x4 Man [T1BB33]</t>
  </si>
  <si>
    <t>T1BB33</t>
  </si>
  <si>
    <t>1.9 Ddi D/Cab HR X-RIDER AT 4x4</t>
  </si>
  <si>
    <t>M230RT3</t>
  </si>
  <si>
    <t>Ranger 2.0L Turbo Double Cab XLT 4x4 HR 6AT (LFEF)</t>
  </si>
  <si>
    <t>LFEF</t>
  </si>
  <si>
    <t>Amarok Double Cab Life 2.0 TDI 125kW 4x4 Auto [T1BB34]</t>
  </si>
  <si>
    <t>T1BB34</t>
  </si>
  <si>
    <t>P Series D-Cab 2.0TD LT 4X4 8AT</t>
  </si>
  <si>
    <t>Landtrek DC 1.9 Diesel Active 4X4 AT</t>
  </si>
  <si>
    <t>500-55-230</t>
  </si>
  <si>
    <t>P Series D-Cab 2.0TD LTD 4X4 8AT</t>
  </si>
  <si>
    <t>Amarok Double Cab Life 2.0 BiTDI 154kW 4x4 Auto [T1BB57]</t>
  </si>
  <si>
    <t>T1BB57</t>
  </si>
  <si>
    <t>Ranger 2.0L Bi Turbo Double Cab XLT 4x4 HR 10AT (LFEH)</t>
  </si>
  <si>
    <t>LFEH</t>
  </si>
  <si>
    <t>Amarok Double Cab Style 2.0 BiTDI 154kW 4x4 Auto [T1BC57]</t>
  </si>
  <si>
    <t>T1BC57</t>
  </si>
  <si>
    <t>Ranger 2.0L Bi Turbo Double Cab Tremor 4WD 10AT (LFBA)</t>
  </si>
  <si>
    <t>LFBA</t>
  </si>
  <si>
    <t>Ranger 2.0L Bi Turbo Double Cab Wildtrak 4x4 HR 10AT (LGSE)</t>
  </si>
  <si>
    <t>LGSE</t>
  </si>
  <si>
    <t>Amarok Double Cab PanAmericana 2.0 BiTDI 154kW 4x4 Auto [T1BD57]</t>
  </si>
  <si>
    <t>T1BD57</t>
  </si>
  <si>
    <t>Ranger 2.0L Bi Turbo Double Cab WildtrakX 4WD 10AT (LFNB)</t>
  </si>
  <si>
    <t>LFNB</t>
  </si>
  <si>
    <t>RT57-02-22-01</t>
  </si>
  <si>
    <t>LCV SWB/LWB 4x2, 2200cm³, payload not less than 1000kg (Diesel/Petroll) (Pool and subsidized vehicles)</t>
  </si>
  <si>
    <t>Mahindra Pikup SC</t>
  </si>
  <si>
    <t xml:space="preserve"> Mahindra 2.2 mHawk SC 4x2 S4 Aircon MT</t>
  </si>
  <si>
    <t>SPHPNP2PWPBPAPBRS</t>
  </si>
  <si>
    <t xml:space="preserve"> Mahindra 2.2 mHawk SC 4x2 S6 MT Refresh </t>
  </si>
  <si>
    <t>SPHPNP2PWPBPAPR</t>
  </si>
  <si>
    <t xml:space="preserve"> Mahindra 2.2 mHawk SC 4x2 S6 MT KAROO</t>
  </si>
  <si>
    <t>SPHPNP2PWPBPAPRKD</t>
  </si>
  <si>
    <t>Mahindra  2.2 mHawk SC 4x2 S6 A/C MT AMBULANCE</t>
  </si>
  <si>
    <t>SPHPNP2PWPBPAPABS6</t>
  </si>
  <si>
    <t>RT57-02-22-02</t>
  </si>
  <si>
    <t>LCV SWB/LWB 4x4, 2200cm³, payload not less than 1000kg (Diesel/Petrol) (Pool and subsidized vehicles)</t>
  </si>
  <si>
    <t>Mahindra  2.2 mHawk SC 4x4 S4 MT Aircon</t>
  </si>
  <si>
    <t>SPHPNP4PWPBPAPBRS</t>
  </si>
  <si>
    <t xml:space="preserve">Mahindra  2.2 mHawk SC 4x4 S6 MT Refresh </t>
  </si>
  <si>
    <t>SPHPNP4PWPBPAPR</t>
  </si>
  <si>
    <t xml:space="preserve">Mahindra 2.2 mHawk SC 4x4 S6 MT Karoo </t>
  </si>
  <si>
    <t>SPHPNP4PWPBPAPRKD</t>
  </si>
  <si>
    <t>Mahindra 2.2 mHawk SC 4x4 S6 A/C MT AMBULANCE</t>
  </si>
  <si>
    <t>SPHPNP4PWPBPAPABS6</t>
  </si>
  <si>
    <t>RT57-02-24-01</t>
  </si>
  <si>
    <t>LCV SWB/LWB 4x2, 2400cm³, payload not less than 1000kg (Diesel/Petrol) (Pool and subsidized vehicles)</t>
  </si>
  <si>
    <t>Hilux 2.4 GD A/C 5MT Chassis Cab</t>
  </si>
  <si>
    <t>A3W</t>
  </si>
  <si>
    <t>Hilux SC 2.4 GD S 5MT</t>
  </si>
  <si>
    <t>A3D</t>
  </si>
  <si>
    <t>Hilux SC 2.4 GD S 5MT A/C</t>
  </si>
  <si>
    <t>A3E</t>
  </si>
  <si>
    <t>Mitsubishi</t>
  </si>
  <si>
    <t>Triton</t>
  </si>
  <si>
    <t>Triton 2.4 GL 4X2 Manual SC</t>
  </si>
  <si>
    <t>Hilux SC 2.4 GD-6 SR 6MT</t>
  </si>
  <si>
    <t>A3K</t>
  </si>
  <si>
    <t>Hilux SC 2.4 GD-6 RB RAIDER 6MT</t>
  </si>
  <si>
    <t>A3F</t>
  </si>
  <si>
    <t>Hilux SC 2.4 GD-6 RB RAIDER 6AT</t>
  </si>
  <si>
    <t>A3G</t>
  </si>
  <si>
    <t>RT57-02-24-02</t>
  </si>
  <si>
    <t>LCV SWB/LWB 4x4, 2400cm³, payload not less than 750kg (Petrol/Diesel) (Pool and subsidised vehicles)</t>
  </si>
  <si>
    <t>Hilux SC 2.4 GD-6 4X4 6MT Chassis Cab</t>
  </si>
  <si>
    <t>A3X</t>
  </si>
  <si>
    <t>Hilux SC 2.4 GD-6 4X4 SR 6MT</t>
  </si>
  <si>
    <t>A3L</t>
  </si>
  <si>
    <t>Hilux SC 2.4 GD-6 4X4 RAIDER 6MT</t>
  </si>
  <si>
    <t>A3H</t>
  </si>
  <si>
    <t>Hilux SC 2.4 GD-6 4X4 RAIDER 6AT</t>
  </si>
  <si>
    <t>A3J</t>
  </si>
  <si>
    <t>RT57-02-24-03</t>
  </si>
  <si>
    <t>LCV Extended Cab, 4x2, 2400cm³, payload not less than 750kg (Petrol or Diesel) (Pool and subsidised vehicles)</t>
  </si>
  <si>
    <t xml:space="preserve">Hilux XC  2.4 GD-6 RB RAIDER 6MT </t>
  </si>
  <si>
    <t>A5L</t>
  </si>
  <si>
    <t xml:space="preserve">Hilux XC 2.4 GD 6 RB RAIDER 6AT </t>
  </si>
  <si>
    <t>A5M</t>
  </si>
  <si>
    <t>RT57-02-24-05</t>
  </si>
  <si>
    <t>LCV Double Cab 4x2, 2400cm³, payload not less than 500kg. (Petrol/Diesel) (Pool and subsidised vehicles)</t>
  </si>
  <si>
    <t>Triton 2.4 GL 4X2 Manual</t>
  </si>
  <si>
    <t xml:space="preserve">Hilux DC 2.4 GD-6 RB SR 6MT </t>
  </si>
  <si>
    <t>A4E</t>
  </si>
  <si>
    <t xml:space="preserve">Hilux DC 2.4 GD-6 RB RAIDER 6MT </t>
  </si>
  <si>
    <t>A5N</t>
  </si>
  <si>
    <t xml:space="preserve">Hilux DC 2.4 GD-6 RB RAIDER 6AT </t>
  </si>
  <si>
    <t>A5O</t>
  </si>
  <si>
    <t>Triton 2.4 4X2 Manual</t>
  </si>
  <si>
    <t>Triton 2.4 4X2 Auto</t>
  </si>
  <si>
    <t>Triton 2.4 4X2 Auto Extreme</t>
  </si>
  <si>
    <t>RT57-02-24-06</t>
  </si>
  <si>
    <t>LCV Double Cab 4x4, 2400cm³, payload not less than 500kg (Petrol/Diesel) (Pool and subsidized vehicles)</t>
  </si>
  <si>
    <t xml:space="preserve">Hilux DC 2.4 GD-6 4X4 SR 6MT </t>
  </si>
  <si>
    <t>A4F</t>
  </si>
  <si>
    <t xml:space="preserve">Hilux DC 2.4 GD-6 4X4 RAIDER 6MT </t>
  </si>
  <si>
    <t>A5P</t>
  </si>
  <si>
    <t xml:space="preserve">Hilux DC 2.4 GD-6 4X4 RAIDER 6AT </t>
  </si>
  <si>
    <t xml:space="preserve">A5Q </t>
  </si>
  <si>
    <t>Triton 2.4 4X4 Manual</t>
  </si>
  <si>
    <t>Triton 2.4 4X4 Auto</t>
  </si>
  <si>
    <t>Triton 2.4 4X4 Auto Athlete</t>
  </si>
  <si>
    <t>Triton 2.4 4X4 Auto Heritage</t>
  </si>
  <si>
    <t>Triton 2.4 4X4 Auto Extreme</t>
  </si>
  <si>
    <t>RT57-02-25-01</t>
  </si>
  <si>
    <t>LCV SWB/LWB 4x2, 2500cm³, payload not less than 1000kg (Petrol/Diesel) (Pool and subsidised vehicles)</t>
  </si>
  <si>
    <t>250C S/Cab  GEN 6</t>
  </si>
  <si>
    <t>M190RD3</t>
  </si>
  <si>
    <t>250C S/Cab FLEETSIDE GEN 6</t>
  </si>
  <si>
    <t>M190RD5</t>
  </si>
  <si>
    <t>250 S/Cab SAFETY GEN 6</t>
  </si>
  <si>
    <t>M190R81</t>
  </si>
  <si>
    <t>NAVARA 2.5D XE MT SC</t>
  </si>
  <si>
    <t>D23S2XM</t>
  </si>
  <si>
    <t>90 day(s)</t>
  </si>
  <si>
    <t>NAVARA 2.5D SE MT SC</t>
  </si>
  <si>
    <t>D23S2SM</t>
  </si>
  <si>
    <t>RT57-02-25-02</t>
  </si>
  <si>
    <t>LCV SWB/LWB 4x4, 2500cm³, payload not less than 750kg (Petrol/Diesel) (Pool and subsidised vehicles)</t>
  </si>
  <si>
    <t>NAVARA 2.5D 4x4 SE MT SC</t>
  </si>
  <si>
    <t>D23S4SM</t>
  </si>
  <si>
    <t>RT57-02-25-05</t>
  </si>
  <si>
    <t>LCV Double Cab 4x2, 2500cm³, payload not less than 500kg (Diesel/Petrol) (Pool and subsidised vehicles)</t>
  </si>
  <si>
    <t>250 D/Cab HO HI-RIDE 4x2 GEN 6</t>
  </si>
  <si>
    <t>M190R87</t>
  </si>
  <si>
    <t>NAVARA 2.5D XE MT DC</t>
  </si>
  <si>
    <t>D23D2XM</t>
  </si>
  <si>
    <t>NAVARA 2.5D SE MT DC</t>
  </si>
  <si>
    <t>D23D2SM</t>
  </si>
  <si>
    <t>NAVARA 2.5D SE AT DC</t>
  </si>
  <si>
    <t>D23D2SA</t>
  </si>
  <si>
    <t>NAVARA 2.5D SE Plus MT DC</t>
  </si>
  <si>
    <t>D23D2SPM</t>
  </si>
  <si>
    <t>NAVARA 2.5D SE Plus AT DC</t>
  </si>
  <si>
    <t>D23D2SPA</t>
  </si>
  <si>
    <t>NAVARA 2.5D LE AT DC</t>
  </si>
  <si>
    <t>D23D2LA</t>
  </si>
  <si>
    <t>NAVARA 2.5D PRO-2X AT DC</t>
  </si>
  <si>
    <t>D23D2PA</t>
  </si>
  <si>
    <t>RT57-02-25-06</t>
  </si>
  <si>
    <t>LCV Double Cab 4x4, 2500cm³, payload not less than 500kg (Diesel/Petrol).Pool and subidized vehicles)</t>
  </si>
  <si>
    <t>NAVARA 2.5D XE MT 4x4 DC</t>
  </si>
  <si>
    <t>D23D4XM</t>
  </si>
  <si>
    <t>NAVARA 2.5D DC 4x4 SE</t>
  </si>
  <si>
    <t>D23D4SM</t>
  </si>
  <si>
    <t>NAVARA 2.5D DC 4x4 SE Plus</t>
  </si>
  <si>
    <t>D23D4SPM</t>
  </si>
  <si>
    <t>NAVARA 2.5D DC 4x4 LE AT</t>
  </si>
  <si>
    <t>D23D4LA</t>
  </si>
  <si>
    <t>NAVARA 2.5D DC 4x4 PRO-4X AT</t>
  </si>
  <si>
    <t>D23D4PA</t>
  </si>
  <si>
    <t>RT57-02-26-01</t>
  </si>
  <si>
    <t>LCV SWB/LWB 4x2, 2600cm³ to 2700cm³, payload not less than 1000kg (Petrol/Diesel) (Pool and subsidised vehicles)</t>
  </si>
  <si>
    <t>BAKKIE 2.6 EURO II DECK</t>
  </si>
  <si>
    <t>TRK</t>
  </si>
  <si>
    <t>BAKKIE 2.6 EURO II C/C A/C</t>
  </si>
  <si>
    <t>TRP</t>
  </si>
  <si>
    <t>BAKKIE 2.6 EURO II DECK A/C</t>
  </si>
  <si>
    <t>TRM</t>
  </si>
  <si>
    <t xml:space="preserve">Hilux SC 2.7 VVTI RB S 5MT </t>
  </si>
  <si>
    <t>A3A</t>
  </si>
  <si>
    <t>BAKKIE 2.6 EURO II DECK TIPPER</t>
  </si>
  <si>
    <t>TRKT</t>
  </si>
  <si>
    <t>BAKKIE 2.6 EURO II DECK A/C TIPPER</t>
  </si>
  <si>
    <t>TRMT</t>
  </si>
  <si>
    <t>RT57-02-26-05</t>
  </si>
  <si>
    <t>LCV Double Cab 4x2 2600cm³ to 2700cm³, payload not less than 500kg (Petrol/Diesel) (Pool and subsidized vehicles)</t>
  </si>
  <si>
    <t xml:space="preserve">Hilux DC 2.7 VVTi RB S 5MT </t>
  </si>
  <si>
    <t>A3Y</t>
  </si>
  <si>
    <t>RT57-02-30-01</t>
  </si>
  <si>
    <t>LCV SWB/LWB 4x2, 2800cm³ to 3000cm³, payload not less than 1000kg (Diesel) (Pool and subsidised vehicle)</t>
  </si>
  <si>
    <t>3.0 Ddi S/Cab HR LS AT 4X2</t>
  </si>
  <si>
    <t>M230RQ1</t>
  </si>
  <si>
    <t>Hilux SC 2.8 GD-6 RB RAIDER 6AT</t>
  </si>
  <si>
    <t>A3M</t>
  </si>
  <si>
    <t>RT57-02-30-02</t>
  </si>
  <si>
    <t>LCV SWB/LWB 4x4, 2800cm³ to 3000cm³, payload not less than 750kg (Diesel) (Pool and subsidised vehicle)</t>
  </si>
  <si>
    <t>3.0 Ddi S/Cab HR LS AT 4X4</t>
  </si>
  <si>
    <t>M230RR2</t>
  </si>
  <si>
    <t>Hilux SC 2.8 GD-6 4X4 RAIDER 6AT</t>
  </si>
  <si>
    <t>A3N</t>
  </si>
  <si>
    <t xml:space="preserve">LC70 2.8 GD S/C </t>
  </si>
  <si>
    <t>71F</t>
  </si>
  <si>
    <t>RT57-02-30-03</t>
  </si>
  <si>
    <t>LCV Extended Cab 4x2, 2800 cm³ to 3000cm³, payload not less than 750kg (Diesel) (Pool and subidized vehicles)</t>
  </si>
  <si>
    <t>3.0 Ddi E/Cab LSE AT 4x2</t>
  </si>
  <si>
    <t>M230RP4</t>
  </si>
  <si>
    <t xml:space="preserve">Hilux XC 2.8 GD-6 RB LEGEND 6MT </t>
  </si>
  <si>
    <t>A3R</t>
  </si>
  <si>
    <t xml:space="preserve">Hilux XC 2.8 GD-6 RB LEGEND 6AT </t>
  </si>
  <si>
    <t>A3S</t>
  </si>
  <si>
    <t>RT57-02-30-04</t>
  </si>
  <si>
    <t>LCV Extended Cab 4x4, 2800cm³ to 3000cm³, payload not less than 750kg (Diesel) (Pool and subsidised vehicles)</t>
  </si>
  <si>
    <t>3.0 Ddi E/Cab LSE AT 4x4</t>
  </si>
  <si>
    <t>M230RR9</t>
  </si>
  <si>
    <t xml:space="preserve">Hilux XC 2.8 2.8 GD-6 4x4 LEGEND 6MT </t>
  </si>
  <si>
    <t>A3T</t>
  </si>
  <si>
    <t xml:space="preserve">Hilux XC 2.8 GD-6 4x4 LEGEND 6AT </t>
  </si>
  <si>
    <t>A3U</t>
  </si>
  <si>
    <t>RT57-02-30-05</t>
  </si>
  <si>
    <t>LCV Double Cab 4x2, 2800cm³ to 3000cm³, payload not less than 500kg (Diesel) (Pool and subsidised vehicles</t>
  </si>
  <si>
    <t xml:space="preserve">Hilux DC 2.8 GD-6 RB RAIDER 6AT </t>
  </si>
  <si>
    <t xml:space="preserve">A5R </t>
  </si>
  <si>
    <t>3.0 Ddi D/Cab HR LSE AT 4x2</t>
  </si>
  <si>
    <t>M230RQ6</t>
  </si>
  <si>
    <t xml:space="preserve">Hilux DC 2.8 GD-6 RB LEGEND 6MT </t>
  </si>
  <si>
    <t>A4J</t>
  </si>
  <si>
    <t>Hilux DC 2.8 GD-6 RB RAIDER 6AT MHEV</t>
  </si>
  <si>
    <t>A5T</t>
  </si>
  <si>
    <t>3.0 Ddi D/Cab HR V-CROSS AT 4x2</t>
  </si>
  <si>
    <t>M230RQ7</t>
  </si>
  <si>
    <t xml:space="preserve">Hilux DC 2.8 GD-6 RB LEGEND 6AT </t>
  </si>
  <si>
    <t>A4K</t>
  </si>
  <si>
    <t>Hilux DC 2.8 GD-6 RB LEGEND 6AT MHEV</t>
  </si>
  <si>
    <t>A5C</t>
  </si>
  <si>
    <t xml:space="preserve">Hilux DC 2.8 GD-6 RB LEGEND RS 6AT </t>
  </si>
  <si>
    <t>A4L</t>
  </si>
  <si>
    <t>Hilux DC 2.8 GD-6 RB LEGEND RS 6AT MHEV</t>
  </si>
  <si>
    <t>A5D</t>
  </si>
  <si>
    <t>RT57-02-30-06</t>
  </si>
  <si>
    <t>LCV Double Cab 4x4, 2800cm³ to 3000cm³, payload not less than 500kg (Diesel) (Pool and subsidised vehicles</t>
  </si>
  <si>
    <t>3.0 Ddi D/Cab 4x4 LS</t>
  </si>
  <si>
    <t>M230RR5</t>
  </si>
  <si>
    <t>3.0 Ddi D/Cab 4x4 LS AT</t>
  </si>
  <si>
    <t>M230RR6</t>
  </si>
  <si>
    <t xml:space="preserve">Hilux DC 2.8 GD-6 4X4 RAIDER 6AT </t>
  </si>
  <si>
    <t xml:space="preserve">A5S </t>
  </si>
  <si>
    <t xml:space="preserve">3.0 Ddi D/Cab 4x4 LSE AT </t>
  </si>
  <si>
    <t>M230RR7</t>
  </si>
  <si>
    <t>Hilux DC 2.8 GD-6 4X4 LEGEND 6MT</t>
  </si>
  <si>
    <t>A4N</t>
  </si>
  <si>
    <t>3.0 Ddi D/Cab V-CROSS 4x4 AT</t>
  </si>
  <si>
    <t>M230RR8</t>
  </si>
  <si>
    <t>Hilux DC 2.8 GD-6 4X4 RAIDER 6AT MHEV</t>
  </si>
  <si>
    <t>A5U</t>
  </si>
  <si>
    <t>Hilux DC 2.8 GD-6 4X4 LEGEND 6AT</t>
  </si>
  <si>
    <t>A4R</t>
  </si>
  <si>
    <t>Hilux DC 2.8 4X4 LGD PLUS 6AT MHEV</t>
  </si>
  <si>
    <t>A5E</t>
  </si>
  <si>
    <t>Hilux DC 2.8 GD-6 4X4 LEGEND RS 6MT</t>
  </si>
  <si>
    <t>A4M</t>
  </si>
  <si>
    <t>Amarok Double Cab Style 3.0 TDI V6 184kW 4x4 Auto [T1BC66]</t>
  </si>
  <si>
    <t>T1BC66</t>
  </si>
  <si>
    <t xml:space="preserve">LC70 2.8 GD D/C </t>
  </si>
  <si>
    <t>71J</t>
  </si>
  <si>
    <t>Hilux DC 2.8 GD-6 4X4 LEGEND RS 6AT</t>
  </si>
  <si>
    <t>A4P</t>
  </si>
  <si>
    <t xml:space="preserve">Hilux DC 2.8 4X4 LGD 6AT MHEV </t>
  </si>
  <si>
    <t>A5F</t>
  </si>
  <si>
    <t>Ranger 3.0L V6 Double Cab Wildtrak 4WD HR 10AT (LGSF)</t>
  </si>
  <si>
    <t>LGSF</t>
  </si>
  <si>
    <t>Amarok Double Cab PanAmericana 3.0 TDI V6 184kW 4x4 Auto [T1BD66]</t>
  </si>
  <si>
    <t>T1BD66</t>
  </si>
  <si>
    <t>Amarok Double Cab Aventura 3.0 TDI V6 184kW 4x4 Auto [T1BE66]</t>
  </si>
  <si>
    <t>T1BE66</t>
  </si>
  <si>
    <t>Ranger 3.0L V6 Double Cab Platinum AWD HR 10AT (LFUA)</t>
  </si>
  <si>
    <t>LFUA</t>
  </si>
  <si>
    <t>RT57-02-30-08</t>
  </si>
  <si>
    <t>LCV Double Cab 4x4, 2800cm³ to3000cm³, payload not less than 500kg (Petrol) (Pool and subsidised vehicles)</t>
  </si>
  <si>
    <t>Ranger 3.0L V6 Twin-Turbo EcoBoost Double Cab Raptor 4WD HR 10AT (LJQB)</t>
  </si>
  <si>
    <t>LJQB</t>
  </si>
  <si>
    <t>RT57-02-32-04</t>
  </si>
  <si>
    <t>LCV Double Cab, 4x4, 3200cm³ to 3500cm³, payload not less than 500kg (Diesel/Petrol) (Pool and subsidized vehicles)</t>
  </si>
  <si>
    <t>Jeep Gladiator</t>
  </si>
  <si>
    <t>Gladiator</t>
  </si>
  <si>
    <t>300-20-945</t>
  </si>
  <si>
    <t>RT57-02-40-02</t>
  </si>
  <si>
    <t>LCV Double Cab 4x4, 4000cm³, payload not less than 500kg (Petrol) (Pool vehicles)</t>
  </si>
  <si>
    <t>Hilux DC 4.0 V6 4X4 LEGEND 6AT</t>
  </si>
  <si>
    <t>A3Z</t>
  </si>
  <si>
    <t>LC79 4.0 Petrol D/C</t>
  </si>
  <si>
    <t>71G</t>
  </si>
  <si>
    <t>RT57-02-42-01</t>
  </si>
  <si>
    <t>LCV 4x4 not less than 4200cm³, off road payload not less than 1000kg (Diesel) (Pool vehicles)</t>
  </si>
  <si>
    <t xml:space="preserve">LC79 4.2 Diesel S/C </t>
  </si>
  <si>
    <t>62Z</t>
  </si>
  <si>
    <t>LC79 4.2 Diesel D/C</t>
  </si>
  <si>
    <t>71H</t>
  </si>
  <si>
    <t>LC79 4.5 Diesel V8 S/C</t>
  </si>
  <si>
    <t>71E</t>
  </si>
  <si>
    <t>LC79 4.5 Diesel V8 D/C</t>
  </si>
  <si>
    <t>71I</t>
  </si>
  <si>
    <t>RT57-02-45-01</t>
  </si>
  <si>
    <t>LCV 4x4 not less than 4500cm³, payload not less than 1000kg (Petrol) (Pool vehicles)</t>
  </si>
  <si>
    <t>LC79 4.0 Petrol S/C</t>
  </si>
  <si>
    <t>62Y</t>
  </si>
  <si>
    <t>RT57-03-00-01</t>
  </si>
  <si>
    <t>Up to 1.5 Ton payload Dropside LCV, Single or Extended cab. Fitted with a petrol/diesel engine, developing not less than 160Nm of Torque.</t>
  </si>
  <si>
    <t>Mahindra PIKUP</t>
  </si>
  <si>
    <t>Mahindra 2.2 mHawk SC 4x2 S4 A/C MT Dropside</t>
  </si>
  <si>
    <t>SPHPDG2PWPBPAPBS</t>
  </si>
  <si>
    <t>X200 SC</t>
  </si>
  <si>
    <t>S/C 1.5t D/S</t>
  </si>
  <si>
    <t>Euro 2</t>
  </si>
  <si>
    <t>CMH Car Hire ta 
First Car Rental</t>
  </si>
  <si>
    <t xml:space="preserve">Foton </t>
  </si>
  <si>
    <t>Miler 2.0TD truck 
5MT</t>
  </si>
  <si>
    <t>X200 SC AC</t>
  </si>
  <si>
    <t>S/C 1.5t D/S A/C</t>
  </si>
  <si>
    <t>BAKKIE 2.6 EURO II C/C</t>
  </si>
  <si>
    <t>TRJ</t>
  </si>
  <si>
    <t>ARO TRADING (PTY) LTD</t>
  </si>
  <si>
    <t>K2700 Workhorse</t>
  </si>
  <si>
    <t>9SH55 1280</t>
  </si>
  <si>
    <t>30-90 days</t>
  </si>
  <si>
    <t>ARO Trading (PTY) LTD</t>
  </si>
  <si>
    <t>K2700 Workhorse with Aircon</t>
  </si>
  <si>
    <t>T48</t>
  </si>
  <si>
    <t>K2500</t>
  </si>
  <si>
    <t>T43</t>
  </si>
  <si>
    <t>K2500 with Aircon</t>
  </si>
  <si>
    <t>T49</t>
  </si>
  <si>
    <t>SWC Lifts (Pty) Ltd</t>
  </si>
  <si>
    <t>Toyota SA Motors Pty.Ltd.</t>
  </si>
  <si>
    <t>Hino</t>
  </si>
  <si>
    <t>Hino 200 310</t>
  </si>
  <si>
    <t>FH2</t>
  </si>
  <si>
    <t>MBC/KHOLEKA/ANCHOR/BTS/ SA VANS</t>
  </si>
  <si>
    <t>T6.1 Pick Up Single Cab 2.0 TDI 81kW LWB [SJL1E2]</t>
  </si>
  <si>
    <t>SJL1E2</t>
  </si>
  <si>
    <t>NMI-Durban South Motors (PTY) Ltd</t>
  </si>
  <si>
    <t>HINO</t>
  </si>
  <si>
    <t>200-310</t>
  </si>
  <si>
    <t>30-60 days</t>
  </si>
  <si>
    <t>Rapid</t>
  </si>
  <si>
    <t>NLR 150</t>
  </si>
  <si>
    <t>M220NB5</t>
  </si>
  <si>
    <t>Kanu</t>
  </si>
  <si>
    <t>Isuzu Trucks</t>
  </si>
  <si>
    <t>NMR150</t>
  </si>
  <si>
    <t>Euro ll</t>
  </si>
  <si>
    <t>Rapid Bodies</t>
  </si>
  <si>
    <t>RT57-03-00-02</t>
  </si>
  <si>
    <t>Up to 1.5 Ton payload Dropside LCV, Double cab. Fitted with a petrol/diesel engine, developing not less than 160Nm of Torque.</t>
  </si>
  <si>
    <t>X200 DC</t>
  </si>
  <si>
    <t>2.8 D/C D/S 1.3t</t>
  </si>
  <si>
    <t>T6.1 Pick Up Double Cab 2.0 TDI 81kW LWB [SJD1E2]</t>
  </si>
  <si>
    <t>SJD1E2</t>
  </si>
  <si>
    <t>NMR 250</t>
  </si>
  <si>
    <t>M220NB6</t>
  </si>
  <si>
    <t>NMR 250 AMT Crew Cab</t>
  </si>
  <si>
    <t>M220NB9</t>
  </si>
  <si>
    <t>T6.1 Pick Up Double Cab 2.0 BiTDI 146kW LWB 4MOTION® DSG [SJD1M9]</t>
  </si>
  <si>
    <t>SJD1M9</t>
  </si>
  <si>
    <t>RT57-03-01-01</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</si>
  <si>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</si>
  <si>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FAW Commercial</t>
  </si>
  <si>
    <t>6.130 FL</t>
  </si>
  <si>
    <t xml:space="preserve">Tshimalogo </t>
  </si>
  <si>
    <t>FAW</t>
  </si>
  <si>
    <t>6.130 FL-MT</t>
  </si>
  <si>
    <t>Tshwane Wheels (Pty) Ltd, Royal Truck Bodies (Pty) Ltd, 747 Truck Bodies (Pty) Ltd,Integrated, Truck Bodies (Pty) Ltd, Motor Body Construction (Pty) Ltd - Safewu</t>
  </si>
  <si>
    <t>N56</t>
  </si>
  <si>
    <t>2.8 D/S 3T</t>
  </si>
  <si>
    <t>GB Bodies</t>
  </si>
  <si>
    <t>Hino 300 614 SWB MT</t>
  </si>
  <si>
    <t>EU3</t>
  </si>
  <si>
    <t>Hino 300 614 SWB AT</t>
  </si>
  <si>
    <t>EV3</t>
  </si>
  <si>
    <t>NMR 250 AMT</t>
  </si>
  <si>
    <t>M220NB7</t>
  </si>
  <si>
    <t>FUSO</t>
  </si>
  <si>
    <t>FE6-109 TD MT</t>
  </si>
  <si>
    <t>FE84PE6SRBJ2</t>
  </si>
  <si>
    <t>Mudzi_Palfinger/Rapid/PTB</t>
  </si>
  <si>
    <t>300-614 SWB MT</t>
  </si>
  <si>
    <t>30-120 days</t>
  </si>
  <si>
    <t>Kholeka Engineering</t>
  </si>
  <si>
    <t>300-614 SWB AT</t>
  </si>
  <si>
    <t>Kholeka Truck Bodies</t>
  </si>
  <si>
    <t>RT57-03-01-02</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</si>
  <si>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</si>
  <si>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TATA</t>
  </si>
  <si>
    <t xml:space="preserve">LPT 813 </t>
  </si>
  <si>
    <t xml:space="preserve">TATA LPT 813 </t>
  </si>
  <si>
    <t xml:space="preserve">Getec </t>
  </si>
  <si>
    <t>Tshimologo</t>
  </si>
  <si>
    <t>FE7-136 TD MT</t>
  </si>
  <si>
    <t>FE85PG6SRBJ2</t>
  </si>
  <si>
    <t>Rapid/PTB</t>
  </si>
  <si>
    <t>300-714 LWB MT</t>
  </si>
  <si>
    <t>EZ3</t>
  </si>
  <si>
    <t>NPR 400</t>
  </si>
  <si>
    <t>M220NG8</t>
  </si>
  <si>
    <t xml:space="preserve">EX-8 LWB C/C </t>
  </si>
  <si>
    <t>QTE</t>
  </si>
  <si>
    <t>Euro 3</t>
  </si>
  <si>
    <t>RDCD Investment Holdings t/a Integrated Auto Bodies</t>
  </si>
  <si>
    <t>EX8 SWB C/C</t>
  </si>
  <si>
    <t>QTA</t>
  </si>
  <si>
    <t>Hino 300 714 LWB MT</t>
  </si>
  <si>
    <t>NPR 400 AMT</t>
  </si>
  <si>
    <t>M220NG4</t>
  </si>
  <si>
    <t>Hino 300 714 SWB MT</t>
  </si>
  <si>
    <t>EX3</t>
  </si>
  <si>
    <t>Hino 300 714 SWB AT</t>
  </si>
  <si>
    <t>EY3</t>
  </si>
  <si>
    <t>NPR 400 AMT EURO5</t>
  </si>
  <si>
    <t>M220NG5</t>
  </si>
  <si>
    <t>M220NC7</t>
  </si>
  <si>
    <t>euro 2</t>
  </si>
  <si>
    <t>MUDZI Palfinger JV (PTY) LTD</t>
  </si>
  <si>
    <t>RT57-03-01-03</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</si>
  <si>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</si>
  <si>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NTW Truck Bodies</t>
  </si>
  <si>
    <t>MATHABATHA NOKO RAMPHELE PTY (LTD)</t>
  </si>
  <si>
    <t>Eicher</t>
  </si>
  <si>
    <t>Pro 2080</t>
  </si>
  <si>
    <t>Mudzi_Palfinger/PTB</t>
  </si>
  <si>
    <t>Hino 300 816 SWB MT</t>
  </si>
  <si>
    <t>FA3</t>
  </si>
  <si>
    <t>M220NC5</t>
  </si>
  <si>
    <t>M220NC6</t>
  </si>
  <si>
    <t>Hino 300 816 SWB AT</t>
  </si>
  <si>
    <t>FB3</t>
  </si>
  <si>
    <t>NPR 400 AMT Crew Cab</t>
  </si>
  <si>
    <t>M220NG6</t>
  </si>
  <si>
    <t>NPR 400 AMT Crew Cab EURO5</t>
  </si>
  <si>
    <t>M220NG7</t>
  </si>
  <si>
    <t>Hino 300 816 SWB AT CC</t>
  </si>
  <si>
    <t>FF3</t>
  </si>
  <si>
    <t>Hino 300 816 LWB CC AT</t>
  </si>
  <si>
    <t>FE8-150 TF AMT</t>
  </si>
  <si>
    <t>FECX1HR3SBJ3</t>
  </si>
  <si>
    <t>euro 3</t>
  </si>
  <si>
    <t>RT57-03-01-04</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</si>
  <si>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</si>
  <si>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8.140 FL</t>
  </si>
  <si>
    <t>Tshimalogo</t>
  </si>
  <si>
    <t>LPT 1216</t>
  </si>
  <si>
    <t>TATA LPT 1216</t>
  </si>
  <si>
    <t>Precision Trailers</t>
  </si>
  <si>
    <t>UD</t>
  </si>
  <si>
    <t xml:space="preserve">RKE150 FC 4X2 MTM </t>
  </si>
  <si>
    <t>D04</t>
  </si>
  <si>
    <t>DAROZ</t>
  </si>
  <si>
    <t>KZN Bodies</t>
  </si>
  <si>
    <t>Gtec</t>
  </si>
  <si>
    <t>Hino 300 916 LWB MT</t>
  </si>
  <si>
    <t>FD3</t>
  </si>
  <si>
    <t>NQR 500 LWB</t>
  </si>
  <si>
    <t>M220NF6a</t>
  </si>
  <si>
    <t>KUZER RKE150</t>
  </si>
  <si>
    <t>TFM</t>
  </si>
  <si>
    <t>NQR 500 LWB AMT</t>
  </si>
  <si>
    <t>M220NF7a</t>
  </si>
  <si>
    <t>Hino 300 916 LWB AT</t>
  </si>
  <si>
    <t>FE3</t>
  </si>
  <si>
    <t>FI12-170</t>
  </si>
  <si>
    <t>FIV1PKX2RBS1 / FIV1PKX2RBS3</t>
  </si>
  <si>
    <t>Rapid/PTB/Mudzi_Palfinger</t>
  </si>
  <si>
    <t xml:space="preserve">FA9-137L </t>
  </si>
  <si>
    <t>FAV1PK1RBS3</t>
  </si>
  <si>
    <t>FRR 600 AMT</t>
  </si>
  <si>
    <t>M220FN7</t>
  </si>
  <si>
    <t>Hino 300 916 LWB AT CC</t>
  </si>
  <si>
    <t>FG3</t>
  </si>
  <si>
    <t>300-916 LWB MT</t>
  </si>
  <si>
    <t>FRR 550</t>
  </si>
  <si>
    <t>M220FN9</t>
  </si>
  <si>
    <t>FRR 600 AMT EURO5</t>
  </si>
  <si>
    <t>M220FN8</t>
  </si>
  <si>
    <t>300-916 LWB AT CREW CAB</t>
  </si>
  <si>
    <t>Hino 300 916 LWB CC AT</t>
  </si>
  <si>
    <t>CRONER MKE 210 4X2 A/T F/C C/C</t>
  </si>
  <si>
    <t>H40</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</si>
  <si>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</si>
  <si>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 xml:space="preserve">UD Trucks </t>
  </si>
  <si>
    <t xml:space="preserve">Croner MKE 210 </t>
  </si>
  <si>
    <t>0,40-1,07</t>
  </si>
  <si>
    <t>RapidTruck Bodies</t>
  </si>
  <si>
    <t>MKE 210 FC ATM</t>
  </si>
  <si>
    <t>POWERSTAR</t>
  </si>
  <si>
    <t>FT5</t>
  </si>
  <si>
    <t>747 Truck Bodies or SVM / Smith Capital E quipment</t>
  </si>
  <si>
    <t>RT57-03-01-05</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</si>
  <si>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</si>
  <si>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15.180 FL</t>
  </si>
  <si>
    <t>FAW15.180FL</t>
  </si>
  <si>
    <t>BTS</t>
  </si>
  <si>
    <t>LPT 1518</t>
  </si>
  <si>
    <t>TATA LPT 1518</t>
  </si>
  <si>
    <t>Tshimalogo Crew Cab</t>
  </si>
  <si>
    <t>LPT 1623</t>
  </si>
  <si>
    <t>TATA LPT 1623</t>
  </si>
  <si>
    <t>MBC Crew Cab</t>
  </si>
  <si>
    <t>15.180 FD</t>
  </si>
  <si>
    <t>15.180 FT</t>
  </si>
  <si>
    <t>15.220FL (JK6)</t>
  </si>
  <si>
    <t>FK13-240</t>
  </si>
  <si>
    <t>FK62FLZ1RBJ1</t>
  </si>
  <si>
    <t>15.220FD (JK6)</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</si>
  <si>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</si>
  <si>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EICHER</t>
  </si>
  <si>
    <t>PRO6016</t>
  </si>
  <si>
    <t>Pro6016 LWB</t>
  </si>
  <si>
    <t>45 days</t>
  </si>
  <si>
    <t>65g/km</t>
  </si>
  <si>
    <t>FSR 800</t>
  </si>
  <si>
    <t>M220FO0</t>
  </si>
  <si>
    <t>Hino 500 1326 FC</t>
  </si>
  <si>
    <t>5BD</t>
  </si>
  <si>
    <t>Pro6016 SWB</t>
  </si>
  <si>
    <t>FSR 800 AMT</t>
  </si>
  <si>
    <t>M220FO1</t>
  </si>
  <si>
    <t>FJ16-230S</t>
  </si>
  <si>
    <t>FJX4WL1RBS1 / FJX4WL1RBS3</t>
  </si>
  <si>
    <t>FJ16-230L</t>
  </si>
  <si>
    <t>FJX4WP1RBS1 / FJX4WP1RBS3</t>
  </si>
  <si>
    <t>FTR 850</t>
  </si>
  <si>
    <t>M220FO7</t>
  </si>
  <si>
    <t>Pro6016 Sleeper</t>
  </si>
  <si>
    <t>FTR 850 AMT</t>
  </si>
  <si>
    <t>M220FO8</t>
  </si>
  <si>
    <t xml:space="preserve">Croner LKE 210 </t>
  </si>
  <si>
    <t>H44</t>
  </si>
  <si>
    <t>H39 - PKE 280 FC SR AMT, 4x2 (Recovery) - H35</t>
  </si>
  <si>
    <t>H39</t>
  </si>
  <si>
    <t>FTR 850 AMT EURO5</t>
  </si>
  <si>
    <t>M220FO9</t>
  </si>
  <si>
    <t>H60 - LKE 210 FC SR ATM, 4x2, Eu5</t>
  </si>
  <si>
    <t>H60</t>
  </si>
  <si>
    <t>ROADHOG</t>
  </si>
  <si>
    <t>Croner PKE 250</t>
  </si>
  <si>
    <t>H30</t>
  </si>
  <si>
    <t>0,53-1,47</t>
  </si>
  <si>
    <t>M220FJ5</t>
  </si>
  <si>
    <t>M220FL2</t>
  </si>
  <si>
    <t>CRONER PKE 250 4X2 F/C C/C</t>
  </si>
  <si>
    <t>H38</t>
  </si>
  <si>
    <t>H51 - PKE 250 FC SR ATM, 4x2, Eu5 - H30</t>
  </si>
  <si>
    <t>H51</t>
  </si>
  <si>
    <t>CRONER LKE 210 4X2 A/T F/C C/C</t>
  </si>
  <si>
    <t>CRONER PKE 2804X2 A/T F/C C/C</t>
  </si>
  <si>
    <t>CRONER PKE 280 4X2 F/C C/C</t>
  </si>
  <si>
    <t>H33</t>
  </si>
  <si>
    <t>CRONER PKE 250 4X2 A/T F/C C/C</t>
  </si>
  <si>
    <t>H28</t>
  </si>
  <si>
    <t>M220FK1</t>
  </si>
  <si>
    <t>H57 - PKE 250 FC SR ATM, 4x2, Eu5 (Compactor)-H37</t>
  </si>
  <si>
    <t>H57</t>
  </si>
  <si>
    <t>M220FK2</t>
  </si>
  <si>
    <t xml:space="preserve">CRONER PKE 250 4X2 A/T </t>
  </si>
  <si>
    <t>H37</t>
  </si>
  <si>
    <t>CRONER LKE 240 E5 4X2 A/T F/C C/C</t>
  </si>
  <si>
    <t>CRONER PKE 250 E5 4X2 A/T F/C C/C</t>
  </si>
  <si>
    <t>H50</t>
  </si>
  <si>
    <t>CRONER PKE 250 E5 4X2 A/T COMPACTOR C/C</t>
  </si>
  <si>
    <t>LKE 210</t>
  </si>
  <si>
    <t>H53 - PKE 280 FC SR ATM, 4x2, Eu5 - H35</t>
  </si>
  <si>
    <t>H53</t>
  </si>
  <si>
    <t>H59 - PDE 280 FC SR AMT, 6x2, Eu5</t>
  </si>
  <si>
    <t>H59</t>
  </si>
  <si>
    <t>CRONER PKE 280 4X2 A/T F/C C/C</t>
  </si>
  <si>
    <t>H35</t>
  </si>
  <si>
    <t>CRONER PKE 280 4X2 A/T T/T C/C</t>
  </si>
  <si>
    <t>H32</t>
  </si>
  <si>
    <t>CRONER PKE 280 E5 4X2 A/T T/T C/C</t>
  </si>
  <si>
    <t>RT57-03-01-06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</si>
  <si>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</si>
  <si>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MATAMBA SUPPLY SERVICES</t>
  </si>
  <si>
    <t>Sinotruk</t>
  </si>
  <si>
    <t>HOWO</t>
  </si>
  <si>
    <t>7 64290</t>
  </si>
  <si>
    <t>J5N 28.290 FL</t>
  </si>
  <si>
    <t>FAW28.290FL (J5N)</t>
  </si>
  <si>
    <t>Tshimalogo Crew Cab Palfinger</t>
  </si>
  <si>
    <t>FAW28.380 FT</t>
  </si>
  <si>
    <t>FAW28.290 FL</t>
  </si>
  <si>
    <t>VX2628LWB</t>
  </si>
  <si>
    <t>VX2628B</t>
  </si>
  <si>
    <t>FAW28.290FD (J5N)</t>
  </si>
  <si>
    <t>7 84400</t>
  </si>
  <si>
    <t>E26 - CWE 370 FC SR MTM, 6x4</t>
  </si>
  <si>
    <t>E26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</si>
  <si>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</si>
  <si>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Quester CWE 330</t>
  </si>
  <si>
    <t>E24</t>
  </si>
  <si>
    <t>0,67-1,86</t>
  </si>
  <si>
    <t>FJ26-280C</t>
  </si>
  <si>
    <t>FJX3WKM2RBS1 / FJX3WKM2RBS3</t>
  </si>
  <si>
    <t>CWE330 6X4 TIP C/C</t>
  </si>
  <si>
    <t>E23</t>
  </si>
  <si>
    <t>CWE330 6X4 F/C C/C</t>
  </si>
  <si>
    <t>E25 - CWE 370 DT SR MTM, 6x4</t>
  </si>
  <si>
    <t>E25</t>
  </si>
  <si>
    <t>FAW33.340 FD</t>
  </si>
  <si>
    <t>FXZ 26-360</t>
  </si>
  <si>
    <t>M180FB5</t>
  </si>
  <si>
    <t>Quester CWE 370</t>
  </si>
  <si>
    <t>V7 64430</t>
  </si>
  <si>
    <t>Hino 500 2836 6x4  FC</t>
  </si>
  <si>
    <t>DU5</t>
  </si>
  <si>
    <t xml:space="preserve">Hino 500 2836 FC </t>
  </si>
  <si>
    <t>DS5</t>
  </si>
  <si>
    <t>CWE370 6X4 F/C C/C</t>
  </si>
  <si>
    <t>CWE370 6X4  C/C</t>
  </si>
  <si>
    <t>7 64300</t>
  </si>
  <si>
    <t>V7G 64540</t>
  </si>
  <si>
    <t>FAW33.340 FC</t>
  </si>
  <si>
    <t>NX 64300</t>
  </si>
  <si>
    <t xml:space="preserve">CWE330 6X4 A/T </t>
  </si>
  <si>
    <t>E41</t>
  </si>
  <si>
    <t xml:space="preserve"> CWE 330</t>
  </si>
  <si>
    <t>90DAYS</t>
  </si>
  <si>
    <t>CWE370 6X4 A/T F/C C/C</t>
  </si>
  <si>
    <t>E51</t>
  </si>
  <si>
    <t>FXZ 26-360 AUTO</t>
  </si>
  <si>
    <t>M180FC1</t>
  </si>
  <si>
    <t>FXZ 26-350 AUTO EURO5</t>
  </si>
  <si>
    <t>M180FC2</t>
  </si>
  <si>
    <t>CWE330 6X4 A/T C/C</t>
  </si>
  <si>
    <t>E44</t>
  </si>
  <si>
    <t>0,67-1,73</t>
  </si>
  <si>
    <t>V7G 64430</t>
  </si>
  <si>
    <t>E48</t>
  </si>
  <si>
    <t>FJ26-280C HYPOID</t>
  </si>
  <si>
    <t>FJX3WKM2RBS4</t>
  </si>
  <si>
    <t>E45 - CWE 370 FC SR ATM, 6x4 (Compactor)-Retarder</t>
  </si>
  <si>
    <t>E45</t>
  </si>
  <si>
    <t>CWE440 6X4 RET A/T F/C C/C</t>
  </si>
  <si>
    <t>E52</t>
  </si>
  <si>
    <t>FAW28.320 FL AT</t>
  </si>
  <si>
    <t>GWE 460 6X4 HR RET E5 A/T T/T</t>
  </si>
  <si>
    <t>E88</t>
  </si>
  <si>
    <t>E82 - CWE 370 FC SR ATM, 6x4 (Compactor)-Retarder, Eu5</t>
  </si>
  <si>
    <t>E82</t>
  </si>
  <si>
    <t>CWE370 6X4 A/T C/C</t>
  </si>
  <si>
    <t>CWE370 6X4 A/T TIP C C/C</t>
  </si>
  <si>
    <t>E46</t>
  </si>
  <si>
    <t xml:space="preserve">CWE 350 6X4 A/T </t>
  </si>
  <si>
    <t>E81</t>
  </si>
  <si>
    <t>CWE 370 6X4 A/T COMPACTOR C/C</t>
  </si>
  <si>
    <t>T-WAY</t>
  </si>
  <si>
    <t>AD380T43H</t>
  </si>
  <si>
    <t>EURO 3</t>
  </si>
  <si>
    <t>E48 - CWE 330 DT SR ATM, 6x4 Retarder</t>
  </si>
  <si>
    <t>HYDRO PLANT</t>
  </si>
  <si>
    <t>E52 - CWE 440 FC SR AMT, 6x4 Retarder</t>
  </si>
  <si>
    <t>E46 - CWE 370 DT SR ATM, 6x4 Retarder</t>
  </si>
  <si>
    <t>RT57-03-01-07</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</si>
  <si>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</si>
  <si>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FTS 750 LWB 4X4 DWA</t>
  </si>
  <si>
    <t>M220FJ9a</t>
  </si>
  <si>
    <t>Hino 500 1322 4x4 FC DWA</t>
  </si>
  <si>
    <t>5DE</t>
  </si>
  <si>
    <t>FTS 750 LWB 4X4 SWA</t>
  </si>
  <si>
    <t>M220FL6a</t>
  </si>
  <si>
    <t>500-1322 4X4 SW</t>
  </si>
  <si>
    <t>5DF</t>
  </si>
  <si>
    <t>Hino 500 1322 4x4 FC SWA</t>
  </si>
  <si>
    <t>Hino 500 1322 4X4 SWA</t>
  </si>
  <si>
    <t>Hino 500 1322 4X4 DWA</t>
  </si>
  <si>
    <t>RT57-03-01-08</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</si>
  <si>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</si>
  <si>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Eurocargo 4X4</t>
  </si>
  <si>
    <t>ML 150E24-E3 WS</t>
  </si>
  <si>
    <t>AD190T43W H</t>
  </si>
  <si>
    <t>MERCEDES-BENZ</t>
  </si>
  <si>
    <t>Arocs 1836 AE/45</t>
  </si>
  <si>
    <t>96400822-XZH3H</t>
  </si>
  <si>
    <t>RT57-03-01-09</t>
  </si>
  <si>
    <t>4 Ton payload Areal Platform Truck with dual rear wheels with GVM not less than 7,500kg. Fitted with a diesel engine developing not less than 350Nm of Torque. with single cab and/or crew cab (As per specification) 12 Meter reach</t>
  </si>
  <si>
    <t>FAW8.140FL</t>
  </si>
  <si>
    <t>HIAB</t>
  </si>
  <si>
    <t>Challanger</t>
  </si>
  <si>
    <t>Hino 300 816 SWB MT with SL125 Aerial Platform</t>
  </si>
  <si>
    <t>SMITH CAPITAL EQUIPMENT</t>
  </si>
  <si>
    <t>Hino 300 816 SWB AT with SL125 Aerial Platform</t>
  </si>
  <si>
    <t>Kuzer RKE150</t>
  </si>
  <si>
    <t>0,40-0,93</t>
  </si>
  <si>
    <t>HIUP</t>
  </si>
  <si>
    <t>GEN LIFT</t>
  </si>
  <si>
    <t>Hino 300 816 SWB MT with SLT120 Aerial Platform</t>
  </si>
  <si>
    <t>Hino 300 816 SWB AT with SLT120 Aerial Platform</t>
  </si>
  <si>
    <t>Hiab</t>
  </si>
  <si>
    <t>RKE150 FC 4X2 MTM (D04)</t>
  </si>
  <si>
    <t>GENLIFT</t>
  </si>
  <si>
    <t>Challenger</t>
  </si>
  <si>
    <t>Smith Capital</t>
  </si>
  <si>
    <t>Hino 300 816 LWB CC AT with SL125 Aerail Platform</t>
  </si>
  <si>
    <t>Hino 300 816 SWB MT with 12SS Aerial Platform</t>
  </si>
  <si>
    <t>Challanger Crew Cab</t>
  </si>
  <si>
    <t>HUIP Crew Cab</t>
  </si>
  <si>
    <t>4 Ton payload Areal Platform Truck with dual rear wheels with GVM not less than 7,500kg. Fitted with a diesel engine developing not less than 350Nm of Torque. with double cab NOT crew cab (As per specification) 12 Meter reach</t>
  </si>
  <si>
    <t>Hino 300 916 LWB CC AT with SL125 Aerail Platform</t>
  </si>
  <si>
    <t>ULTRA T.9</t>
  </si>
  <si>
    <t>TATA ULTRA T.9</t>
  </si>
  <si>
    <t>Smith Capital (Pty) Ltd, Multicranes (Pty) Ltd, Bowman Africa</t>
  </si>
  <si>
    <t>Hino 300 816 SWB MT with SLT140 Aerial Platform</t>
  </si>
  <si>
    <t>HYVA</t>
  </si>
  <si>
    <t>Hino 300 816 SWB AT with 12SS Aerial Platform</t>
  </si>
  <si>
    <t>8.140 FL AT</t>
  </si>
  <si>
    <t>Hino 300 816 LWB CC AT with SLT 120 Aerial Platform</t>
  </si>
  <si>
    <t>Hino 300 816 SWB AT with SLT140  Aerial Platform</t>
  </si>
  <si>
    <t>KUZER RKE150 4X2 F/C C/C</t>
  </si>
  <si>
    <t>Smith Capital Equipment</t>
  </si>
  <si>
    <t>Hino 300 916 LWB CC AT with SLT 120 Aerial Platform</t>
  </si>
  <si>
    <t>Hino 300 916 LWB CC AT with 12SS Aerial Platform</t>
  </si>
  <si>
    <t>Powerstar</t>
  </si>
  <si>
    <t>FT5 M4</t>
  </si>
  <si>
    <t>Euro III</t>
  </si>
  <si>
    <t>600SA</t>
  </si>
  <si>
    <t>Hino 300 916 LWB CC AT with SLT140 Aerial Platform</t>
  </si>
  <si>
    <t>Hino 300 816 LWB CC AT with 12SS Aerial Platform</t>
  </si>
  <si>
    <t>Hino 300 816 LWB CC AT with SLT 140 Aerial Platform</t>
  </si>
  <si>
    <t>Ex-8 LWB C/C</t>
  </si>
  <si>
    <t>Ithemba Truck Bodies/Mudzi Palfinger</t>
  </si>
  <si>
    <t>Hino 300 816 SWB MT with 12SSI INSULATED Aerial Platform</t>
  </si>
  <si>
    <t>Hino 300 816 SWB AT with 12SSI Insulated Aerial Platform</t>
  </si>
  <si>
    <t>Hino 300 816 SWB MT with 11MHI INSULATED Aerial Platform</t>
  </si>
  <si>
    <t>Hino 300 816 LWB CC AT with 12SSI Insulted Aerial Platform</t>
  </si>
  <si>
    <t>Hino 300 816 SWB AT with 11MHI Insulated  Aerial Platform</t>
  </si>
  <si>
    <t>Hino 300 816 LWB CC AT with 11MHI Insulted Aerial Platform</t>
  </si>
  <si>
    <t xml:space="preserve">Hino 300 916 LWB CC AT with 12SSI Insulated Aerial Platform </t>
  </si>
  <si>
    <t>Hino 300 914 LWB CC AT with 11MHI Insulted Aerial Platform</t>
  </si>
  <si>
    <t>RT57-03-01-10</t>
  </si>
  <si>
    <t>NPR 400 AMT EURO5 Crew Cab</t>
  </si>
  <si>
    <t>M220NC8</t>
  </si>
  <si>
    <t xml:space="preserve">FE8-150 DC AMT </t>
  </si>
  <si>
    <t>FECX1KR3WBJ3</t>
  </si>
  <si>
    <t>Hino 300 816 LWB CC AT with SLT140 Aerial Platform</t>
  </si>
  <si>
    <t xml:space="preserve">NPR AMT 400 Crew Cab EURO5 </t>
  </si>
  <si>
    <t>FE8-150 TF AMT DC</t>
  </si>
  <si>
    <t xml:space="preserve">Hino 300 816 LWB CC AT with 12SSI Insulated Aerial Platform </t>
  </si>
  <si>
    <t>RT57-03-02-01</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</si>
  <si>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</si>
  <si>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Royal Truck Bodies (Pty) Ltd, 747 Truck Bodies (Pty) Ltd,Integrated, Truck Bodies (Pty) Ltd, Motor Body Construction (Pty) Ltd - Safewu</t>
  </si>
  <si>
    <t xml:space="preserve">16.240 FD </t>
  </si>
  <si>
    <t>15.220 FD</t>
  </si>
  <si>
    <t>EICHER PRO 6016 SWB</t>
  </si>
  <si>
    <t>PRO6016T</t>
  </si>
  <si>
    <t>Pro6016</t>
  </si>
  <si>
    <t>75g/km</t>
  </si>
  <si>
    <t>747 TRUCK BODIES</t>
  </si>
  <si>
    <t>SVM</t>
  </si>
  <si>
    <t>16.240 FT</t>
  </si>
  <si>
    <t>PTB/Muduzi_Palfinger/Vumani/Rapid</t>
  </si>
  <si>
    <t>PKE 250 DT SR ATM, 4x2</t>
  </si>
  <si>
    <t>Hino 500 1627 Tip</t>
  </si>
  <si>
    <t>DH5</t>
  </si>
  <si>
    <t>FVR 900 SWB</t>
  </si>
  <si>
    <t>M220FK4a</t>
  </si>
  <si>
    <t>FJX4WL1RBS3</t>
  </si>
  <si>
    <t>Eurocargo</t>
  </si>
  <si>
    <t>ML 180E24-E3 K</t>
  </si>
  <si>
    <t>RT57-03-02-02</t>
  </si>
  <si>
    <t>10.0m³ capacity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</si>
  <si>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747 Truck Bodies or SVM</t>
  </si>
  <si>
    <t>Hino 700 2841 Tip</t>
  </si>
  <si>
    <t>EQ7</t>
  </si>
  <si>
    <t>FXZ 26-360 SWB AUTO</t>
  </si>
  <si>
    <t>M180FC1a</t>
  </si>
  <si>
    <t>FXZ 26-350 SWB AUTO EURO5</t>
  </si>
  <si>
    <t>M180FC2a</t>
  </si>
  <si>
    <t>FXZ 28 360 C</t>
  </si>
  <si>
    <t>M180FB7</t>
  </si>
  <si>
    <t>Euro lll</t>
  </si>
  <si>
    <t>M180FE5</t>
  </si>
  <si>
    <t>M180FN3</t>
  </si>
  <si>
    <t xml:space="preserve">GWE390 6X4 RET A/T </t>
  </si>
  <si>
    <t>E53</t>
  </si>
  <si>
    <t>CWE 370 DT SR ATM, 6x4 Retarder</t>
  </si>
  <si>
    <t>Hino 700 2841 AMT 6X4 Tip</t>
  </si>
  <si>
    <t>GWE440 6X4 RET A/T T/T C/C</t>
  </si>
  <si>
    <t>E54</t>
  </si>
  <si>
    <t>E90</t>
  </si>
  <si>
    <t xml:space="preserve">GWE440 6X4 HR RET A/T </t>
  </si>
  <si>
    <t>E55</t>
  </si>
  <si>
    <t xml:space="preserve">GWE 460 6X4 HR RET E5 A/T </t>
  </si>
  <si>
    <t>E91</t>
  </si>
  <si>
    <t>Arocs 3336K/36</t>
  </si>
  <si>
    <t>96421662-XZ13H</t>
  </si>
  <si>
    <t>RT57-03-02-03</t>
  </si>
  <si>
    <t>10.0m³ capacity Rock Dumper Body –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</si>
  <si>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PTB/Muduzi_Palfinger/</t>
  </si>
  <si>
    <t>700-2841 TIP AMT</t>
  </si>
  <si>
    <t>CGE 440 FC SR AMT, 8x4 Retarder &amp; Hub-Red</t>
  </si>
  <si>
    <t>E57m</t>
  </si>
  <si>
    <t>CWE 330 DT SR ATM, 6x4 Retarder</t>
  </si>
  <si>
    <t>Hino 500 2841 Tip</t>
  </si>
  <si>
    <t>RT57-03-03-01</t>
  </si>
  <si>
    <t>6,000-liter Water Tanker Truck FOR CONSTRUCTION, with dual rear wheels with GVM not less than 13,500kg, Short wheel base chassis. Fitted with a diesel engine developing not less than 650Nm of Torque. Elliptical Tank Body with Hydrostatic system. (As per specification).</t>
  </si>
  <si>
    <t>FAW15.180FD</t>
  </si>
  <si>
    <t>GET</t>
  </si>
  <si>
    <t>DG5, Royal Truck Bodies (Pty) Ltd, 747 Truck Bodies (Pty) Ltd,Integrated, Truck Bodies (Pty) Ltd, Motor Body Construction (Pty) Ltd - Safewu</t>
  </si>
  <si>
    <t>Kholeka</t>
  </si>
  <si>
    <t>PRO6016 SWB</t>
  </si>
  <si>
    <t>1326 FC</t>
  </si>
  <si>
    <t>SSH/Mudzi_Palfinger/PTB</t>
  </si>
  <si>
    <t>H38 - PKE 250 FC SR MTM, 4x2 (Compactor)</t>
  </si>
  <si>
    <t>PKE 250 FC SR MTM, 4x2</t>
  </si>
  <si>
    <t>H29</t>
  </si>
  <si>
    <t>PKE 250 FC SR ATM, 4x2</t>
  </si>
  <si>
    <t>H33 - PKE 280 FC SR MTM, 4x2</t>
  </si>
  <si>
    <t>H39 - PKE 280 FC SR AMT, 4x2 (Recovery)</t>
  </si>
  <si>
    <t>H37 - PKE 250 FC SR ATM, 4x2 (Compactor)</t>
  </si>
  <si>
    <t>FSR 800 SWB</t>
  </si>
  <si>
    <t>M220FO4</t>
  </si>
  <si>
    <t>Hino 500 1326 Tipper</t>
  </si>
  <si>
    <t>5AU</t>
  </si>
  <si>
    <t>Hino 500 1326 Tip</t>
  </si>
  <si>
    <t>H50 - PKE 250 DT SR ATM, 4x2, Eu5</t>
  </si>
  <si>
    <t>H51 - PKE 250 FC SR ATM, 4x2, Eu5</t>
  </si>
  <si>
    <t>FTR 850 SWB</t>
  </si>
  <si>
    <t>M220FO5</t>
  </si>
  <si>
    <t>FSR 800 SWB AMT</t>
  </si>
  <si>
    <t>M220FO1a</t>
  </si>
  <si>
    <t>H32 - PKE 280 TT SR ATM, 4x2</t>
  </si>
  <si>
    <t>H35 - PKE 280 FC SR ATM, 4x2</t>
  </si>
  <si>
    <t>H57 - PKE 250 FC SR ATM, 4x2, Eu5 (Compactor)</t>
  </si>
  <si>
    <t>H36 - PKE 280 FC SR ATM AS, 4x2</t>
  </si>
  <si>
    <t>H36</t>
  </si>
  <si>
    <t xml:space="preserve">FTR 850 </t>
  </si>
  <si>
    <t>M220FJ6</t>
  </si>
  <si>
    <t>FTR 850 SWB AMT</t>
  </si>
  <si>
    <t>M220FO8a</t>
  </si>
  <si>
    <t>H53 - PKE 280 FC SR ATM, 4x2, Eu5</t>
  </si>
  <si>
    <t>Croner PKE 280</t>
  </si>
  <si>
    <t>FTR 850 SWB AMT EURO5</t>
  </si>
  <si>
    <t>M220FO9a</t>
  </si>
  <si>
    <t>ML 160E24-E3</t>
  </si>
  <si>
    <t>RT57-03-03-02</t>
  </si>
  <si>
    <t>6,000-liter Water Tanker Truck FOR DRINKING WATER, with dual rear wheels with GVM not less than 13,500kg, Short wheel base chassis. Fitted with a diesel engine developing not less than 650Nm of Torque. Elliptical Tank Body with Hydrostatic system. (As per specification).</t>
  </si>
  <si>
    <t>CRONER</t>
  </si>
  <si>
    <t>PKE 250 FC SR ATM AS, 4x2</t>
  </si>
  <si>
    <t>H31</t>
  </si>
  <si>
    <t xml:space="preserve">RT57-03-03-02 </t>
  </si>
  <si>
    <t>FT10 M4 4x2</t>
  </si>
  <si>
    <t>EURO III</t>
  </si>
  <si>
    <t>RT57-03-03-03</t>
  </si>
  <si>
    <t>12,000-liter Water Tanker Truck FOR CONSTRUCTION,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</si>
  <si>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700-2841 FC AMT</t>
  </si>
  <si>
    <t>ER7</t>
  </si>
  <si>
    <t>PTB/Vumani</t>
  </si>
  <si>
    <t>DG5,Royal Truck Bodies (Pty) Ltd, 747 Truck Bodies (Pty) Ltd,Integrated, Truck Bodies (Pty) Ltd, Motor Body Construction (Pty) Ltd - Safewu</t>
  </si>
  <si>
    <t>E51 - CWE 370 FC SR AMT, 6x4</t>
  </si>
  <si>
    <t>E44 - CWE 330 FC SR ATM, 6x4 (Compactor)-Retarder</t>
  </si>
  <si>
    <t>INGWE VEHICLE SOLUTIONS</t>
  </si>
  <si>
    <t>RFS</t>
  </si>
  <si>
    <t>REFUTECH</t>
  </si>
  <si>
    <t>RAPID</t>
  </si>
  <si>
    <t>AJM BODIES</t>
  </si>
  <si>
    <t>Hino 700 2841 AMT 6X4 FC</t>
  </si>
  <si>
    <t>QUESTER UD</t>
  </si>
  <si>
    <t>TV33-400</t>
  </si>
  <si>
    <t>TVY2SJR2RBS3</t>
  </si>
  <si>
    <t>E81 - CWE 330 FC SR ATM, 6x4 (Compactor)-Retarder, Eu5</t>
  </si>
  <si>
    <t>Hino 700 2841 FC AMT</t>
  </si>
  <si>
    <t>CWE 330</t>
  </si>
  <si>
    <t>RT57-03-03-04</t>
  </si>
  <si>
    <t>12,000-liter Water Tanker Truck FOR DRINKING WATER,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</si>
  <si>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PTB/Mudzi_Palfinger/Rapid</t>
  </si>
  <si>
    <t>CWE 460 FC SR AMT, 6x4 Retarder, Eu5</t>
  </si>
  <si>
    <t>RT57-03-03-05</t>
  </si>
  <si>
    <t>18,000-liter Water Tanker Truck, FOR CONSTRUCTION, with dual rear wheels on tandem axles, 8x4 Driving Axle with GVM not less than 26,000kg. Fitted with a diesel engine developing not less than 1,400Nm of Torque and AUTOMATIC Transmission. Elliptical Tank Body with Hydrostatic system. (As per specification).</t>
  </si>
  <si>
    <t>CGE 370 FC SR AMT, 8x4 Retarder</t>
  </si>
  <si>
    <t>E56</t>
  </si>
  <si>
    <t>UD trucks</t>
  </si>
  <si>
    <t>Quester CGE 370</t>
  </si>
  <si>
    <t>Quester CGE 440</t>
  </si>
  <si>
    <t>E57</t>
  </si>
  <si>
    <t>FYH 33-360 8X4 MIXER AUTO</t>
  </si>
  <si>
    <t>M180FN2</t>
  </si>
  <si>
    <t>FYH 33-350 8X4 MIXER AUTO EURO5</t>
  </si>
  <si>
    <t>Arocs 3236B/51</t>
  </si>
  <si>
    <t>96433062-XZ13H</t>
  </si>
  <si>
    <t>Vumani/Mudzi_Palfinger</t>
  </si>
  <si>
    <t>AD410T43H</t>
  </si>
  <si>
    <t>Arocs 4152K/51</t>
  </si>
  <si>
    <t>96423122-XZI3N</t>
  </si>
  <si>
    <t>964.330</t>
  </si>
  <si>
    <t>60 day(s)</t>
  </si>
  <si>
    <t>747 Truck Bodies (PTY) LTD</t>
  </si>
  <si>
    <t>RT57-03-03-06</t>
  </si>
  <si>
    <t>18,000-liter Water Tanker Truck FOR DRINKING WATER, with dual rear wheels on tandem axles, 8x4 Driving Axle with GVM not less than 26,000kg. Fitted with a diesel engine developing not less than 1,400Nm of Torque and AUTOMATIC Transmission. Elliptical Tank Body with Hydrostatic system. (As per specification).</t>
  </si>
  <si>
    <t xml:space="preserve">CGE370 8X4 RET A/T </t>
  </si>
  <si>
    <t xml:space="preserve">CGE440 8X4 HR RET A/T </t>
  </si>
  <si>
    <t>Mudzi_Palfinger/Vumani</t>
  </si>
  <si>
    <t>RT57-03-03-07</t>
  </si>
  <si>
    <t>6,000-liter Vacuum Sewerage Tanker Truck with dual rear wheels with GVM not less than 13,500kg, Short wheel base chassis. Fitted with a diesel engine developing not less than 650Nm of Torque. Elliptical Tank Body with Hydrostatic system. (As per specification).</t>
  </si>
  <si>
    <t>15.220FD</t>
  </si>
  <si>
    <t>Mudzi_Palfinger/SSH/Rapid</t>
  </si>
  <si>
    <t>Hino 500 1326 SWB Tipper</t>
  </si>
  <si>
    <t>PKE 250</t>
  </si>
  <si>
    <t>RT57-03-03-08</t>
  </si>
  <si>
    <t>2,000-liter Refueling Tanker Truck with dual rear wheels with GVM not less than 6,500kg. Fitted with a diesel engine developing not less than 350Nm of Torque. (As per specification).</t>
  </si>
  <si>
    <t xml:space="preserve">EX-8 SWB C/C </t>
  </si>
  <si>
    <t>Integrated Truck Bodies / DG5</t>
  </si>
  <si>
    <t>DG5, Tank Clinic,MBC</t>
  </si>
  <si>
    <t>714 SWB</t>
  </si>
  <si>
    <t xml:space="preserve"> 3.8 CC 6T</t>
  </si>
  <si>
    <t>RT57-03-03-09</t>
  </si>
  <si>
    <t>6,000-liter Refueling Tanker Truck with dual rear wheels with GVM not less than 13,500kg, Short wheel base chassis. Fitted with a diesel engine developing not less than 650Nm of Torque. (As per specification).</t>
  </si>
  <si>
    <t>1326FC</t>
  </si>
  <si>
    <t>RT57-03-04-01</t>
  </si>
  <si>
    <t xml:space="preserve">2.5 Ton payload Van Body Truck with dual rear wheels with GVM not less than 6,500kg. Fitted with a diesel engine developing not less than 350Nm of Torque. Van Body at least 4,200mm x 2,200mm x 1,900mm. (As per specification) </t>
  </si>
  <si>
    <t>FT3</t>
  </si>
  <si>
    <t>PTB</t>
  </si>
  <si>
    <t>NPR 400 SWB</t>
  </si>
  <si>
    <t>M220NF0</t>
  </si>
  <si>
    <t>300-714 SWB AT</t>
  </si>
  <si>
    <t>RT57-03-04-02</t>
  </si>
  <si>
    <t xml:space="preserve">5 Ton payload Van Body Truck with dual rear wheels with GVM not less than 8,500kg. Fitted with a diesel engine developing not less than 400Nm of Torque. Van Body at least 6,500mm x 2,500mm x 2,100mm. (As per specification) </t>
  </si>
  <si>
    <t>FT8</t>
  </si>
  <si>
    <t xml:space="preserve">5 Ton payload Van Body Truck with dual rear wheels with GVM not less than 8,500kg. Fitted with a diesel engine developing not less than 500Nm of Torque. Van Body at least 6,500mm x 2,500mm x 2,100mm. (As per specification) </t>
  </si>
  <si>
    <t>N140</t>
  </si>
  <si>
    <t>3.8 CC 9T</t>
  </si>
  <si>
    <t xml:space="preserve">MKE 210 FC MTM </t>
  </si>
  <si>
    <t>H22</t>
  </si>
  <si>
    <t>FI12-170R</t>
  </si>
  <si>
    <t>FIV1PKX2RBS3</t>
  </si>
  <si>
    <t>RT57-03-04-03</t>
  </si>
  <si>
    <t xml:space="preserve">7 Ton payload Van Body Truck with dual rear wheels with GVM not less than 13,500kg. Fitted with a diesel engine developing not less than 650Nm of Torque. Van Body at least 7,200mm x 2,600mm x 2,200mm. (As per specification) </t>
  </si>
  <si>
    <t>FAW 15.180 FL</t>
  </si>
  <si>
    <t>FAW 15.180 Trucks 027</t>
  </si>
  <si>
    <t>EICHER PRO 6016 LWB</t>
  </si>
  <si>
    <t>FJX4WP1RBS3</t>
  </si>
  <si>
    <t>RT57-03-05-01</t>
  </si>
  <si>
    <t xml:space="preserve">5 Ton payload Refrigeration Truck with dual rear wheels with GVM not less than 8,500kg, for transporting food and/or medicine. Fitted with a diesel engine developing not less than 400Nm of Torque. Refrigeration Truck Body at least 6,500mm x 2,500mm x 2,100mm. (As per specification) </t>
  </si>
  <si>
    <t>Ice Cold Bodies (Pty) Ltd</t>
  </si>
  <si>
    <t>Ice Cold Bodies</t>
  </si>
  <si>
    <t>Hino 500 1018 FC</t>
  </si>
  <si>
    <t>5EP</t>
  </si>
  <si>
    <t>Truckbodies</t>
  </si>
  <si>
    <t xml:space="preserve">5 Ton payload Refrigeration Truck with dual rear wheels with GVM not less than 8,500kg, for transporting food and/or medicine. Fitted with a diesel engine developing not less than 500Nm of Torque. Refrigeration Truck Body at least 6,500mm x 2,500mm x 2,100mm. (As per specification) </t>
  </si>
  <si>
    <t>RT57-03-05-02</t>
  </si>
  <si>
    <t xml:space="preserve">5 Ton payload Refrigeration Truck with dual rear wheels with GVM not less than 8,500kg, for transporting medical waste and/or mortuary use. Fitted with a diesel engine developing not less than 400Nm of Torque. Refrigeration Truck Body at least 6,500mm x 2,500mm x 2,100mm. (As per specification) </t>
  </si>
  <si>
    <t xml:space="preserve">5 Ton payload Refrigeration Truck with dual rear wheels with GVM not less than 8,500kg, for transporting medical waste and/or mortuary use. Fitted with a diesel engine developing not less than 500Nm of Torque. Refrigeration Truck Body at least 6,500mm x 2,500mm x 2,100mm. (As per specification) </t>
  </si>
  <si>
    <t xml:space="preserve">300-916 LWB AT   </t>
  </si>
  <si>
    <t>RT57-03-05-03</t>
  </si>
  <si>
    <t xml:space="preserve">7 Ton payload Refrigeration Truck with dual rear wheels with GVM not less than 13,500kg, for transporting food and/or medicine. Fitted with a diesel engine developing not less than 650Nm of Torque. Refrigeration Truck Body at least 7,200mm x 2,600mm x 2,100mm. (As per specification) </t>
  </si>
  <si>
    <t>500-1326 FC MT</t>
  </si>
  <si>
    <t>RT57-03-05-04</t>
  </si>
  <si>
    <t xml:space="preserve">7 Ton payload Refrigeration Truck with dual rear wheels with GVM not less than 13,500kg, for transporting medical waste and/or mortuary use. Fitted with a diesel engine developing not less than 650Nm of Torque. Refrigeration Truck Body at least 7,200mm x 2,600mm x 2,100mm. (As per specification) </t>
  </si>
  <si>
    <t>FAW15.220FL (JK6)</t>
  </si>
  <si>
    <t>1627 LWB</t>
  </si>
  <si>
    <t>RT57-03-06-01</t>
  </si>
  <si>
    <t xml:space="preserve">5 Ton payload Rollback Truck with dual rear wheels with GVM not less than 8,500kg. Fitted with a diesel engine developing not less than 400Nm of Torque. (As per specification) </t>
  </si>
  <si>
    <t>Vulcania</t>
  </si>
  <si>
    <t>Tow and Recovery Services (Pty) Ltd, Tarlton Truck Bodies (Pty) Ltd</t>
  </si>
  <si>
    <t>ULTRA T.14</t>
  </si>
  <si>
    <t>TATA ULTRA T.14</t>
  </si>
  <si>
    <t>NQR 500</t>
  </si>
  <si>
    <t>M220NF6</t>
  </si>
  <si>
    <t>NQR 500 AMT</t>
  </si>
  <si>
    <t>M220NF7</t>
  </si>
  <si>
    <t>Mudzi_Palfinger/SSH/Rapid/MSE</t>
  </si>
  <si>
    <t xml:space="preserve">5 Ton payload Rollback Truck with dual rear wheels with GVM not less than 8,500kg. Fitted with a diesel engine developing not less than 500Nm of Torque. (As per specification) </t>
  </si>
  <si>
    <t xml:space="preserve">Hino 500 1018 </t>
  </si>
  <si>
    <t>FT9</t>
  </si>
  <si>
    <t>RT57-03-06-02</t>
  </si>
  <si>
    <t xml:space="preserve">10 Ton payload Rollback Truck with dual rear wheels on tandem axles, 6x4 Driving Axle with GVM not less than 24,000kg. Fitted with a diesel engine developing not less than 1,100Nm of Torque and AUTOMATIC Transmission. (As per specification) </t>
  </si>
  <si>
    <t>QUESTER CWE330</t>
  </si>
  <si>
    <t>Mudzi_Palfinger/PTB/MSE</t>
  </si>
  <si>
    <t>2836 FC</t>
  </si>
  <si>
    <t>ES7</t>
  </si>
  <si>
    <t>RT57-03-07-01</t>
  </si>
  <si>
    <t xml:space="preserve">4 Ton payload Riot/Prison Truck with dual rear wheels with GVM not less than 7,500kg. Fitted with a diesel engine, developing not less than 350Nm of Torque. 1 Compartment Steel body, at least 5,200mm x 2,200mm x 2,000mm. (As per specification) </t>
  </si>
  <si>
    <t>Royal Truck Bodies (Pty) Ltd, 747 Truck Bodies (Pty) Ltd,Integrated, Truck Bodies (Pty) Ltd, Motor Body Construction (Pty) Ltd - Safewu, MBC</t>
  </si>
  <si>
    <t>M220ND0</t>
  </si>
  <si>
    <t>M220ND1</t>
  </si>
  <si>
    <t>FA9-137S</t>
  </si>
  <si>
    <t>FAV1PF1RBS3</t>
  </si>
  <si>
    <t>Motor Body Construction PTY LTD</t>
  </si>
  <si>
    <t>RT57-03-07-02</t>
  </si>
  <si>
    <t xml:space="preserve">4 Ton payload Prison Van Truck with dual rear wheels with GVM not less than 7,500kg. Fitted with a diesel engine, developing not less than 350Nm of Torque. 3 Compartment Steel body, at least 5,200mm x 2,200mm x 2,000mm. (As per specification) </t>
  </si>
  <si>
    <t xml:space="preserve">5 Ton payload Prison Van Truck with dual rear wheels with GVM not less than 7,500kg. Fitted with a diesel engine, developing not less than 350Nm of Torque. 3 Compartment Steel body, at least 5,200mm x 2,200mm x 2,000mm. (As per specification) </t>
  </si>
  <si>
    <t>FAW 8.140.</t>
  </si>
  <si>
    <t>FAW 8.140</t>
  </si>
  <si>
    <t>FAW Trucks 035</t>
  </si>
  <si>
    <t>RT57-03-07-03</t>
  </si>
  <si>
    <t xml:space="preserve">7 Ton payload Riot/Prison Van Truck with dual rear wheels with GVM not less than 13,500kg. Fitted with a diesel engine, developing not less than 650Nm of Torque. 1 Compartment Steel body, at least 7,200mm x 2,600mm x 2,000mm. (As per specification) </t>
  </si>
  <si>
    <t xml:space="preserve"> Tshimologo</t>
  </si>
  <si>
    <t>FAW 15.180 Trucks 036</t>
  </si>
  <si>
    <t>FK13-240 FC</t>
  </si>
  <si>
    <t>ANGELO KATER</t>
  </si>
  <si>
    <t>RT57-03-07-04</t>
  </si>
  <si>
    <t xml:space="preserve">7 Ton payload Prison Van Truck with dual rear wheels with GVM not less than 13,500kg. Fitted with a diesel engine, developing not less than 650Nm of Torque. 3 Compartment Steel body, at least 7,200mm x 2,600mm x 2,000mm. (As per specification) </t>
  </si>
  <si>
    <t>RT57-03-08-01</t>
  </si>
  <si>
    <t xml:space="preserve">5 Ton payload CAGE Refuse Truck  with dual rear wheels with GVM not less than 8,500kg. Fitted with a diesel engine developing not less than 400Nm of Torque. Cage Refuse Body at least 6,500mm x 2,450mm x 2,100mm. (As per specification) </t>
  </si>
  <si>
    <t>SSH/Rapid/PTB</t>
  </si>
  <si>
    <t>300-916 LWB AT</t>
  </si>
  <si>
    <t xml:space="preserve">5 Ton payload CAGE Refuse Truck  with dual rear wheels with GVM not less than 8,500kg. Fitted with a diesel engine developing not less than 500Nm of Torque. Cage Refuse Body at least 6,500mm x 2,450mm x 2,100mm. (As per specification) </t>
  </si>
  <si>
    <t>RT57-03-08-02</t>
  </si>
  <si>
    <t xml:space="preserve">7 Ton payload CAGE Refuse Truck with dual rear wheels with GVM not less than 13,500kg. Fitted with a diesel engine developing not less than 650Nm of Torque. Cage Refuse Body at least 7,200mm x 2,450mm x 2,200mm. (As per specification) </t>
  </si>
  <si>
    <t>Rapid/SSH/PTB</t>
  </si>
  <si>
    <t>PILFINGER</t>
  </si>
  <si>
    <t>RT57-03-08-03</t>
  </si>
  <si>
    <t xml:space="preserve">10 Ton payload CAGE Refuse Truck with dual rear wheels on tandem axles, 6x4 Driving Axle with GVM not less than 24,000kg. Fitted with a diesel engine developing not less than 1,100Nm of Torque and AUTOMATIC Transmission. Cage Refuse Body at least 7,500mm x 2,450mm x 2,200mm. (As per specification) </t>
  </si>
  <si>
    <t>2841 FC</t>
  </si>
  <si>
    <t>RT57-03-08-04</t>
  </si>
  <si>
    <t xml:space="preserve">7 Ton payload Refuse Compactor Truck with dual rear wheels with GVM not less than 13,500kg. Fitted with a diesel engine developing not less than 650Nm of Torque and AUTOMATIC Transmission. (As per specification) </t>
  </si>
  <si>
    <t>Hino 500 1627 AT FC LWB</t>
  </si>
  <si>
    <t>EK5</t>
  </si>
  <si>
    <t>HIAB South Africa (Pty) Ltd,Palfinger South Africa (Pty) Ltd,600SA (Pty) Ltd,Skip Truck Traders (Pty) Ltd,Refutech (Pty) Ltd,Specialized vehicle Manufacturer (Pty) Ltd,Hyva (Pty) Ltd</t>
  </si>
  <si>
    <t>Hyva</t>
  </si>
  <si>
    <t>Hyva SA</t>
  </si>
  <si>
    <t>STT</t>
  </si>
  <si>
    <t>HyVA</t>
  </si>
  <si>
    <t>Croner PKE 250 - 15Cube</t>
  </si>
  <si>
    <t xml:space="preserve">1627 LWB </t>
  </si>
  <si>
    <t>MWS</t>
  </si>
  <si>
    <t>FTR 850 AUTO</t>
  </si>
  <si>
    <t>M220FO7a</t>
  </si>
  <si>
    <t>ML 180E28-E3 Allison</t>
  </si>
  <si>
    <t>RT57-03-08-05</t>
  </si>
  <si>
    <t xml:space="preserve">10 Ton payload Refuse Compactor Truck with dual rear wheels on tandem axles, 6x4 Driving Axle with GVM not less than 24,000kg. Fitted with a diesel engine developing not less than 1,100Nm of Torque and AUTOMATIC Transmission. (As per specification) </t>
  </si>
  <si>
    <t>UD  TRUCKS Qwester CWE 330 - Heil5000</t>
  </si>
  <si>
    <t>FAW 28.290 FL COMPACTOR</t>
  </si>
  <si>
    <t>J5N</t>
  </si>
  <si>
    <t>FAW  COMPACTOR</t>
  </si>
  <si>
    <t>UD  TRUCKS Qwester CWE 370 - Heil5000</t>
  </si>
  <si>
    <t>FAW 28.290 FL J5N</t>
  </si>
  <si>
    <t xml:space="preserve">21m3 </t>
  </si>
  <si>
    <t xml:space="preserve">FAW 28.290 </t>
  </si>
  <si>
    <t>FAW 28.290 FL COMPACTOR J5N</t>
  </si>
  <si>
    <t>ZOELLER</t>
  </si>
  <si>
    <t>21m3</t>
  </si>
  <si>
    <t>Qwester CWE 330 - Heil5000</t>
  </si>
  <si>
    <t>TARLTON STEELWORKS</t>
  </si>
  <si>
    <t>FXZ 28-360 COMPACTOR AUTO</t>
  </si>
  <si>
    <t>Quester CWE 330 - 20 Cube</t>
  </si>
  <si>
    <t>Multicrane</t>
  </si>
  <si>
    <t>Quester CWE 330 - 20 Cube PTX</t>
  </si>
  <si>
    <t>Transtech CPT</t>
  </si>
  <si>
    <t>Vumani/Mudzi_Palfinger/Multicrane</t>
  </si>
  <si>
    <t>Quester CWE 330 - 21 Cube</t>
  </si>
  <si>
    <t>Quester CWE 370 - 20 Cube</t>
  </si>
  <si>
    <t>Quester CWE 370 - 21 Cube</t>
  </si>
  <si>
    <t>Quester CWE 330 - Heil5000</t>
  </si>
  <si>
    <t>Quester CWE 370 - Heil5000</t>
  </si>
  <si>
    <t>RT57-03-08-06</t>
  </si>
  <si>
    <t xml:space="preserve">7 Ton payload Lift-on Skip Loader Truck, Non-extendable arms, with dual rear wheels with GVM not less than 13,500kg. Fitted with a diesel engine developing not less than 650Nm of Torque. (As per specification) </t>
  </si>
  <si>
    <t>Palfinger</t>
  </si>
  <si>
    <t>UD Trucks</t>
  </si>
  <si>
    <t>Croner PKE250</t>
  </si>
  <si>
    <t>VM Commercial</t>
  </si>
  <si>
    <t>EJ5</t>
  </si>
  <si>
    <t>RT57-03-08-07</t>
  </si>
  <si>
    <t xml:space="preserve">7 Ton payload Lift-on Skip Loader Truck, with extendable arms, with dual rear wheels with GVM not less than 13,500kg. Fitted with a diesel engine developing not less than 650Nm of Torque. (As per specification) </t>
  </si>
  <si>
    <t>M220FL1</t>
  </si>
  <si>
    <t xml:space="preserve"> </t>
  </si>
  <si>
    <t>Multicrane/Vumani/</t>
  </si>
  <si>
    <t>RT57-03-08-08</t>
  </si>
  <si>
    <t>10 Ton payload Lift-on Skip Loader Truck, Non-extendable arms, with dual rear wheels on tandem axles, 6x4 Driving Axle with GVM not less than 24,000kg. Fitted with a diesel engine developing not less than 1,100Nm of Torque and AUTOMATIC Transmission. (As per specification)</t>
  </si>
  <si>
    <t>Vumani/Multicrane</t>
  </si>
  <si>
    <t>SITRAK</t>
  </si>
  <si>
    <t>C7H 64430TT</t>
  </si>
  <si>
    <t>C7H 64540</t>
  </si>
  <si>
    <t>RT57-03-09-01</t>
  </si>
  <si>
    <t xml:space="preserve">7 Ton payload Hook Lift Truck with dual rear wheels with GVM not less than 13,500kg. Fitted with a diesel engine developing not less than 650Nm of Torque and AUTOMATIC Transmission. (As per specification) </t>
  </si>
  <si>
    <t>1627 Tip</t>
  </si>
  <si>
    <t>ML 180E24-E3 Allison</t>
  </si>
  <si>
    <t>RT57-03-09-02</t>
  </si>
  <si>
    <t xml:space="preserve">10 Ton payload Hook Lift Truck with dual rear wheels on tandem axles, 6x4 Driving Axle with GVM not less than 24,000kg. Fitted with a diesel engine developing not less than 1,100Nm of Torque and AUTOMATIC Transmission. (As per specification) </t>
  </si>
  <si>
    <t>2841 Tip</t>
  </si>
  <si>
    <t>ET7</t>
  </si>
  <si>
    <t>Refutech</t>
  </si>
  <si>
    <t>RT57-03-10-01</t>
  </si>
  <si>
    <t xml:space="preserve">20 Ton Truck Tractor, no sleeper cab, with dual rear wheels on single axle with GCM not less than 43,000kg. Fitted with a diesel engine developing not less than 1,600Nm of Torque. (As per specification) </t>
  </si>
  <si>
    <t>J5N 33.420 FT</t>
  </si>
  <si>
    <t>33.420 FT</t>
  </si>
  <si>
    <t>Truck Tractor</t>
  </si>
  <si>
    <t>GKE370 4X2 A/T T/T C/C</t>
  </si>
  <si>
    <t>E50</t>
  </si>
  <si>
    <t>GKE 370 TT SR AMT, 4x2</t>
  </si>
  <si>
    <t>ACTROS 1836LS/37</t>
  </si>
  <si>
    <t>96340362-XZ13H</t>
  </si>
  <si>
    <t>ACTROS 1842LS/37</t>
  </si>
  <si>
    <t>96340362-XZ13J</t>
  </si>
  <si>
    <t>RT57-03-10-02</t>
  </si>
  <si>
    <t xml:space="preserve">20 Ton Truck Tractor, double sleeper cab, with dual rear wheels on single axle with GCM not less than 43,000kg. Fitted with a diesel engine developing not less than 1,600Nm of Torque. (As per specification) </t>
  </si>
  <si>
    <t>RT57-03-10-03</t>
  </si>
  <si>
    <t xml:space="preserve">30 Ton Truck Tractor, no sleeper cab, with dual rear wheels on tandem axle 6x4 Driving Axle, with GCM not less than 57,000kg. Fitted with a diesel engine developing not less than 2,100Nm of Torque and AUTOMATIC Transmission. (As per specification) </t>
  </si>
  <si>
    <t>JH6 28.500 FT AMT</t>
  </si>
  <si>
    <t>GWE 460 (E90) 6X4 HR RET E5 A/T T/T</t>
  </si>
  <si>
    <t>GW26 460 TT HR AMT SS, 6x4-Retarder</t>
  </si>
  <si>
    <t>E70</t>
  </si>
  <si>
    <t>GWE 460 HR TT AMT, 6x4 Retarder, Eu5</t>
  </si>
  <si>
    <t>GW26 460 TT HR AMT AS, 6x4-Retarder</t>
  </si>
  <si>
    <t>E71</t>
  </si>
  <si>
    <t>GW26 460 TT HR AMT AS (ADR Prep), 6x4-Retarder</t>
  </si>
  <si>
    <t>E75</t>
  </si>
  <si>
    <t>Hino 700 2845 AMT 6X4 TT</t>
  </si>
  <si>
    <t>AS440S47TZP ON</t>
  </si>
  <si>
    <t>ACTROS 2845S/33</t>
  </si>
  <si>
    <t>96441662-XZ33K</t>
  </si>
  <si>
    <t>ACTROS 2645LS/33</t>
  </si>
  <si>
    <t>96342462-XZ23K</t>
  </si>
  <si>
    <t>ACTROS 2652LS/33</t>
  </si>
  <si>
    <t>96342462-XZ23N</t>
  </si>
  <si>
    <t>RT57-03-10-04</t>
  </si>
  <si>
    <t xml:space="preserve">30 Ton Truck Tractor, double sleeper cab, with dual rear wheels on tandem axle 6x4 Driving Axle, with GCM not less than 57,000kg. Fitted with a diesel engine developing not less than 2,100Nm of Torque and AUTOMATIC Transmission. (As per specification) </t>
  </si>
  <si>
    <t>GW26 460 TT HR AMT SS (ADR Prep), 6x4-Retarder</t>
  </si>
  <si>
    <t>E74</t>
  </si>
  <si>
    <t>700-2845 TT</t>
  </si>
  <si>
    <t>S-WAY</t>
  </si>
  <si>
    <t>AT440S47TZ ON+</t>
  </si>
  <si>
    <t>RT57-03-10-05</t>
  </si>
  <si>
    <t>40 Ton Truck Tractor (Abnormal load), no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</si>
  <si>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TATA DAEWOO</t>
  </si>
  <si>
    <t>KL3TX-500</t>
  </si>
  <si>
    <t>TATA KL3TX-500</t>
  </si>
  <si>
    <t>ACTROS 3352S/33</t>
  </si>
  <si>
    <t>96441662-XZ13N</t>
  </si>
  <si>
    <t>ACTROS 3358LS/33</t>
  </si>
  <si>
    <t>96342622-XZH3P</t>
  </si>
  <si>
    <t>RT57-03-10-06</t>
  </si>
  <si>
    <t>40 Ton Truck Tractor (Abnormal load), double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</si>
  <si>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RT57-03-11-01</t>
  </si>
  <si>
    <t xml:space="preserve">10 Ton payload Mixer Truck with dual rear wheels on tandem axles, 6x4 Driving Axle with GVM not less than 24,000kg. Fitted with a diesel engine developing not less than 1,100Nm of Torque and AUTOMATIC Transmission. (As per specification) </t>
  </si>
  <si>
    <t>CWE330 6X4 A/T MIX C/C</t>
  </si>
  <si>
    <t>Liebherr</t>
  </si>
  <si>
    <t>SSH</t>
  </si>
  <si>
    <t>RT57-03-12-01</t>
  </si>
  <si>
    <t xml:space="preserve">4 Ton payload Chassis Cab Truck with dual rear wheels with GVM not less than 7,500kg. Fitted with a diesel engine developing not less than 350Nm of Torque. </t>
  </si>
  <si>
    <t>Chassis Cab</t>
  </si>
  <si>
    <t xml:space="preserve">EX-8 LWB C/C A/C </t>
  </si>
  <si>
    <t>QTG</t>
  </si>
  <si>
    <t>EX-8 SWB C/C A/C</t>
  </si>
  <si>
    <t>QTC</t>
  </si>
  <si>
    <t>300-816 SWB MT</t>
  </si>
  <si>
    <t>300-816 SWB AT</t>
  </si>
  <si>
    <t>FE7-150 AMT</t>
  </si>
  <si>
    <t>FEB71GR3SBJ3</t>
  </si>
  <si>
    <t>FE8-150 MT</t>
  </si>
  <si>
    <t>NPR 400 AMT Crew Cab Euro5</t>
  </si>
  <si>
    <t>FE8-150 DC AMT</t>
  </si>
  <si>
    <t>DAILY</t>
  </si>
  <si>
    <t>70S15E3A8 WX</t>
  </si>
  <si>
    <t>70S15E3A8 D WX</t>
  </si>
  <si>
    <t>RT57-03-12-02</t>
  </si>
  <si>
    <t xml:space="preserve">5 Ton payload Chassis Cab Truck with dual rear wheels with GVM not less than 8,500kg. Fitted with a diesel engine developing not less than 400Nm of Torque. </t>
  </si>
  <si>
    <t xml:space="preserve">KUZER 150 FC 4X2 MTM </t>
  </si>
  <si>
    <t>FA9-137L</t>
  </si>
  <si>
    <t xml:space="preserve">5 Ton payload Chassis Cab Truck with dual rear wheels with GVM not less than 8,500kg. Fitted with a diesel engine developing not less than 500Nm of Torque. </t>
  </si>
  <si>
    <t>RT57-03-12-03</t>
  </si>
  <si>
    <t xml:space="preserve">7 Ton payload Chassis Cab Truck with dual rear wheels with GVM not less than 13,500kg. Fitted with a diesel engine developing not less than 650Nm of Torque. </t>
  </si>
  <si>
    <t xml:space="preserve">220FL </t>
  </si>
  <si>
    <t>Original Equipment</t>
  </si>
  <si>
    <t>LKE 210 FC ATM</t>
  </si>
  <si>
    <t>FM16-270</t>
  </si>
  <si>
    <t>FM65FP2RBJ1</t>
  </si>
  <si>
    <t>Hino 500 1627 FC LWB MT</t>
  </si>
  <si>
    <t>Hino 500 1627 SLWB MT</t>
  </si>
  <si>
    <t>EL5</t>
  </si>
  <si>
    <t>CRONER PDE 250 6X2 A/T F/C C/C</t>
  </si>
  <si>
    <t>H43</t>
  </si>
  <si>
    <t>Hino 500 1627 FC LWB</t>
  </si>
  <si>
    <t>Hino 500 1627 SLWB AT</t>
  </si>
  <si>
    <t>EM5</t>
  </si>
  <si>
    <t>Hino 500 1627 CC AT</t>
  </si>
  <si>
    <t>CC5</t>
  </si>
  <si>
    <t>RT57-03-12-04</t>
  </si>
  <si>
    <t xml:space="preserve">10 Ton payload Chassis Cab Truck with dual rear wheels on tandem axles, 6x4 Driving Axle with GVM not less than 24,000kg. Fitted with a diesel engine developing not less than 1,100Nm of Torque and AUTOMATIC Transmission. (As per specification) </t>
  </si>
  <si>
    <t>E51 370hP</t>
  </si>
  <si>
    <t xml:space="preserve">EURO 5 - CWE 330 FC SR ATM, 6x4 </t>
  </si>
  <si>
    <t>E88 - CWE 460 FC SR AMT, 6x4 Retarder, Eu5</t>
  </si>
  <si>
    <t>Arocs 3336/48</t>
  </si>
  <si>
    <t>96401622-XZH3H</t>
  </si>
  <si>
    <t>RT57-03-13-01</t>
  </si>
  <si>
    <t>7 Ton payload Dual Purpose Truck with dual rear wheels with GVM not less than 13,500kg. Fitted with a diesel engine developing not less than 650Nm of Torque. Front section fitted with a 14 Seater Personnel Carrier and rear section fitted with Dropside body or Van Body.</t>
  </si>
  <si>
    <t>30-45</t>
  </si>
  <si>
    <t>Darroz Components</t>
  </si>
  <si>
    <t>FAW 15.180</t>
  </si>
  <si>
    <t>FAW Trucks 061</t>
  </si>
  <si>
    <t>ANCHOR BODIES</t>
  </si>
  <si>
    <t>Hino 500 1327 FC</t>
  </si>
  <si>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</si>
  <si>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</si>
  <si>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M220FJ9</t>
  </si>
  <si>
    <t>M220FL6</t>
  </si>
  <si>
    <t>RT57-04-13-01</t>
  </si>
  <si>
    <t>Multi Purpose Vehicle/SUV, 4x2, up to 1300cm³ (Petrol/Diesel), 5 to 9 seater, 5 doors.(Pool and subsidized vehicles)</t>
  </si>
  <si>
    <t>Mahindra XUV300</t>
  </si>
  <si>
    <t>Mahindra XUV300 W4 SE  PETROL</t>
  </si>
  <si>
    <t>XUD3W4X2X5LWABPSE</t>
  </si>
  <si>
    <t>Mahindra XUV300 W6 PETROL</t>
  </si>
  <si>
    <t>XUG3W6X2X5XBAB</t>
  </si>
  <si>
    <t>VENUE 1.2 PREMIUM MT</t>
  </si>
  <si>
    <t>QXH</t>
  </si>
  <si>
    <t>Exter 1.2 MOTION MT</t>
  </si>
  <si>
    <t>(TBC)</t>
  </si>
  <si>
    <t>TBC</t>
  </si>
  <si>
    <t>Exter 1.2 MOTION AMT</t>
  </si>
  <si>
    <t>Mahindra XUV300 W8 PETROL</t>
  </si>
  <si>
    <t>XUG3W8X2X5LWAB</t>
  </si>
  <si>
    <t>Exter 1.2 FLUID MT</t>
  </si>
  <si>
    <t>VENUE 1.0 TGDI PREMIUM MT</t>
  </si>
  <si>
    <t>QXI</t>
  </si>
  <si>
    <t>Renault Kiger 1.0 Turbo Manual Zen</t>
  </si>
  <si>
    <t>YXT2 MT3M52D</t>
  </si>
  <si>
    <t>Exter 1.2 FLUID AMT</t>
  </si>
  <si>
    <t xml:space="preserve">T-Cross 1,0l 70kW TSI Comfortline 5-Speed Man </t>
  </si>
  <si>
    <t>C113JV</t>
  </si>
  <si>
    <t xml:space="preserve">T-Cross PA 1,0l 70kW TSI T-Cross 5-Speed Man </t>
  </si>
  <si>
    <t>D312JV</t>
  </si>
  <si>
    <t>Renault Kiger 1.0 Turbo Manual Intens</t>
  </si>
  <si>
    <t>YXZ2 MT3M52D</t>
  </si>
  <si>
    <t xml:space="preserve">T-Cross PA 1,0l 70kW TSI Life 5-Speed Man </t>
  </si>
  <si>
    <t>D313JV</t>
  </si>
  <si>
    <t>VENUE 1.0 TGDI EXECUTIVE MT</t>
  </si>
  <si>
    <t>QXIA</t>
  </si>
  <si>
    <t>VENUE 1.0 TGDI PREMIUM DCT</t>
  </si>
  <si>
    <t>QXJ</t>
  </si>
  <si>
    <t>Renault Kiger 1.0 Turbo CVT X-Tronic 74kW</t>
  </si>
  <si>
    <t>YXZ2 MT3TX2D</t>
  </si>
  <si>
    <t>T-Cross 1,0l 85kW TSI Comfortline 7-Speed DSG</t>
  </si>
  <si>
    <t>C113KZ</t>
  </si>
  <si>
    <t>Kia</t>
  </si>
  <si>
    <t>Kia Sonet 1.0T DCT EX</t>
  </si>
  <si>
    <t>QY6</t>
  </si>
  <si>
    <t>Multi Purpose/SUV Vehicle, 4x2, up to 1300cm³ (Petrol/Diesel), 5/7/9 seater, 4 doors.(Pool and subsidized vehicles)</t>
  </si>
  <si>
    <t>Peugeot</t>
  </si>
  <si>
    <t>2008 ACTIVE 1.2T 74kW MT6</t>
  </si>
  <si>
    <t>500-22-095</t>
  </si>
  <si>
    <t>VENUE 1.0 TGDI EXECUTIVE DCT</t>
  </si>
  <si>
    <t>QXJA</t>
  </si>
  <si>
    <t>T-Cross PA 1,0l 85kW TSI Life 7-Speed DSG</t>
  </si>
  <si>
    <t>D313KZ</t>
  </si>
  <si>
    <t xml:space="preserve">Taigo 1,0l 85kW TSI Life 7-Speed DSG </t>
  </si>
  <si>
    <t>CS13LZ</t>
  </si>
  <si>
    <t>Kia Sonet 1.0T DCT EX+</t>
  </si>
  <si>
    <t>QY7</t>
  </si>
  <si>
    <t>T-Cross 1,0l 85kW TSI Highline 7-Speed DSG</t>
  </si>
  <si>
    <t>C114KZ</t>
  </si>
  <si>
    <t>VENUE 1.0 N-LINE DCT</t>
  </si>
  <si>
    <t>QXK</t>
  </si>
  <si>
    <t>2008 ALLURE 1.2T AT6 96kW</t>
  </si>
  <si>
    <t>500-22-121</t>
  </si>
  <si>
    <t xml:space="preserve">Taigo 1,0l 85kW TSI Style 7-Speed DSG </t>
  </si>
  <si>
    <t>CS14LZ</t>
  </si>
  <si>
    <t xml:space="preserve">T-Cross PA 1,0l 85kW TSI Style 7-Speed DSG </t>
  </si>
  <si>
    <t>D314KZ</t>
  </si>
  <si>
    <t>2008 GT 1.2T AT6 96kW</t>
  </si>
  <si>
    <t>500-22-165</t>
  </si>
  <si>
    <t>Renault Captur Zen EDC</t>
  </si>
  <si>
    <t>CAPTZEN</t>
  </si>
  <si>
    <t>Renault Captur Intens EDC</t>
  </si>
  <si>
    <t>CAPTINTENS</t>
  </si>
  <si>
    <t>RT57-04-14-01</t>
  </si>
  <si>
    <t>Multi Purpose Vehicle/SUV 4x2, 1400cm³ to 1500cm³ (Petrol/Diesel), 5 to 9 seater, 5 doors. (Pool and subsidized vehicles)</t>
  </si>
  <si>
    <t>Chery</t>
  </si>
  <si>
    <t>Chery Tiggo 4 Pro Lit MT - 1.5L</t>
  </si>
  <si>
    <t>T4LITMT</t>
  </si>
  <si>
    <t>120 days</t>
  </si>
  <si>
    <t xml:space="preserve">Qalabotjha Traiding &amp; Projects </t>
  </si>
  <si>
    <t>ERTIGA 1,5 GA (7 SEATER) MT</t>
  </si>
  <si>
    <t xml:space="preserve">ET6.1 </t>
  </si>
  <si>
    <t>146g/km</t>
  </si>
  <si>
    <t>Mahindra XUV300 W6 DIESEL</t>
  </si>
  <si>
    <t>XUD3W6X2X5XBAB</t>
  </si>
  <si>
    <t>Chery Tiggo 4 Pro Urban 5MT – 1.5L (6 AIRBAGS)</t>
  </si>
  <si>
    <t>T4UMY22</t>
  </si>
  <si>
    <t>Chery Tiggo 4 Pro Lit CVT - 1.5L</t>
  </si>
  <si>
    <t>T4LITCVT</t>
  </si>
  <si>
    <t>Suzuki Ertiga 1.5 GL (7 seater)</t>
  </si>
  <si>
    <t>ET7.1</t>
  </si>
  <si>
    <t>ET8.1</t>
  </si>
  <si>
    <t>Suzuki XL6 1.5 GL (6 seater)</t>
  </si>
  <si>
    <t xml:space="preserve">XT1 </t>
  </si>
  <si>
    <t>144 g/km</t>
  </si>
  <si>
    <t>HAVAL JOLION PRO 1.5T PREMIUM 7DCT</t>
  </si>
  <si>
    <t>Chery Tiggo 4 Pro Comfort CVT – 1.5L (6 AIRBAGS)</t>
  </si>
  <si>
    <t>T4CAY22</t>
  </si>
  <si>
    <t>Grand Vitara GLX AMT</t>
  </si>
  <si>
    <t>GV11</t>
  </si>
  <si>
    <t xml:space="preserve">Chery Tiggo 4 Pro Elite 6MT – 1.5T </t>
  </si>
  <si>
    <t>T4TEM</t>
  </si>
  <si>
    <t>Suzuki XL6 1.5 GLX (6 seater)</t>
  </si>
  <si>
    <t>XT3</t>
  </si>
  <si>
    <t>XT2</t>
  </si>
  <si>
    <t>Kia Sonet 1.5 MT LX</t>
  </si>
  <si>
    <t>QY4</t>
  </si>
  <si>
    <t>Grand Vitara GL MT</t>
  </si>
  <si>
    <t>GV8</t>
  </si>
  <si>
    <t>Mahindra XUV300 W8 DIESEL</t>
  </si>
  <si>
    <t>XUD3W8X2X5LWAB</t>
  </si>
  <si>
    <t>HAVAL JOLION PRO 1.5T SUPER LUXURY 7DCT</t>
  </si>
  <si>
    <t>Chery Tiggo 4 Pro 1.5T DCT LiT</t>
  </si>
  <si>
    <t>T4DCTLMY23</t>
  </si>
  <si>
    <t>Suzkuki XL6 1.5 GLX (6 seater)</t>
  </si>
  <si>
    <t>XT4</t>
  </si>
  <si>
    <t>Xpander</t>
  </si>
  <si>
    <t>Xpander 1.5 Manual MY22</t>
  </si>
  <si>
    <t>Kia Sonet 1.5 MT EX</t>
  </si>
  <si>
    <t>QY2</t>
  </si>
  <si>
    <t>Omoda</t>
  </si>
  <si>
    <t>Omoda C5 1.5T Tech</t>
  </si>
  <si>
    <t>OMC5T</t>
  </si>
  <si>
    <t>Kia Sonet 1.5 CVT LX</t>
  </si>
  <si>
    <t>QY5</t>
  </si>
  <si>
    <t xml:space="preserve">Chery Tiggo 4 Pro Elite CVT - 1.5T </t>
  </si>
  <si>
    <t>T4TEA</t>
  </si>
  <si>
    <t>Grand Vitara GL AMT</t>
  </si>
  <si>
    <t>GV9</t>
  </si>
  <si>
    <t xml:space="preserve">Chery Tiggo 4 Pro Elite CVT SE – 1.5T (ADAS) </t>
  </si>
  <si>
    <t>T4TEASY22</t>
  </si>
  <si>
    <t>Xpander 1.5 AT MY22</t>
  </si>
  <si>
    <t>Chery Tiggo 4 Pro 1.5T Elite DCT MY24</t>
  </si>
  <si>
    <t>T4DCTEMY23</t>
  </si>
  <si>
    <t>Kia Sonet 1.5 CVT EX</t>
  </si>
  <si>
    <t>QY3</t>
  </si>
  <si>
    <t>Jolion</t>
  </si>
  <si>
    <t>Jolion 1.5 MT 2WD Luxury</t>
  </si>
  <si>
    <t>Omoda C5 1.5T Luxury</t>
  </si>
  <si>
    <t>OMC5L</t>
  </si>
  <si>
    <t>HAVAL JOLION PRO 1.5T ULTRA LUXURY 7DCT</t>
  </si>
  <si>
    <t>Omoda C5 1.5T Luxury S</t>
  </si>
  <si>
    <t>OMC5LS</t>
  </si>
  <si>
    <t>Grand Vitara GLX</t>
  </si>
  <si>
    <t>GV10</t>
  </si>
  <si>
    <t>CMH Car Hire
 ta First Car Rental</t>
  </si>
  <si>
    <t>X50  1.5 TStandard 7 AT</t>
  </si>
  <si>
    <t>BAIC</t>
  </si>
  <si>
    <t>Beijing X55 Dynamic </t>
  </si>
  <si>
    <t>X55_Dyna</t>
  </si>
  <si>
    <t>Suzuki Jimny 5 door GL</t>
  </si>
  <si>
    <t>JC 1</t>
  </si>
  <si>
    <t>146 - 158 gkm</t>
  </si>
  <si>
    <t>Omoda C5 1.5T Elegance</t>
  </si>
  <si>
    <t>OMC5E</t>
  </si>
  <si>
    <t>Omoda C5 1.5T Elegance S</t>
  </si>
  <si>
    <t>OMC5ES</t>
  </si>
  <si>
    <t xml:space="preserve">Chery Tiggo 7 PRO Distinction 1.5T CVT </t>
  </si>
  <si>
    <t>T7TCDS</t>
  </si>
  <si>
    <t>X50 1.5T Luxuary  7AT</t>
  </si>
  <si>
    <t>HAVAL JOLION PRO 1.5T S ULTRA LUXURY 7DCT</t>
  </si>
  <si>
    <t>CRETA 1.5 PREMIUM M/T MY24</t>
  </si>
  <si>
    <t>I7G</t>
  </si>
  <si>
    <t>CRETA 1.5 PREMIUM M/T MY23</t>
  </si>
  <si>
    <t>I7D</t>
  </si>
  <si>
    <t>HAVAL JOLION PRO HEV ULTRA LUXURY DHT</t>
  </si>
  <si>
    <t>Kia Seltos 1.5 LX Manual</t>
  </si>
  <si>
    <t>SP4</t>
  </si>
  <si>
    <t>Beijing X55 Elite</t>
  </si>
  <si>
    <t>X55_Elite</t>
  </si>
  <si>
    <t>Suzuki Jimny 5 door GLX</t>
  </si>
  <si>
    <t>JC3</t>
  </si>
  <si>
    <t xml:space="preserve">Chery Tiggo 7 PRO Executive 1.5T CVT </t>
  </si>
  <si>
    <t>T7TCE</t>
  </si>
  <si>
    <t>CRETA 1.5 PREMIUM IVT MY24</t>
  </si>
  <si>
    <t>I7H</t>
  </si>
  <si>
    <t>CRETA 1.5 PREMIUM IVT MY23</t>
  </si>
  <si>
    <t>I7E</t>
  </si>
  <si>
    <t>X50 1.5T Executive 7 AT</t>
  </si>
  <si>
    <t>JC4</t>
  </si>
  <si>
    <t>Kia Seltos 1.5 LX CVT</t>
  </si>
  <si>
    <t>SP5</t>
  </si>
  <si>
    <t>Chery Tiggo 7 PRO Premium 1.5T CVT 2WD</t>
  </si>
  <si>
    <t>T7PMP2WD</t>
  </si>
  <si>
    <t xml:space="preserve">Beijing X55 Premium </t>
  </si>
  <si>
    <t>X55_Premium</t>
  </si>
  <si>
    <t>CRETA 1.5 EXECUTIVE IVT MY24</t>
  </si>
  <si>
    <t>I7HA</t>
  </si>
  <si>
    <t>CRETA 1.5 EXECUTIVE IVT MY23</t>
  </si>
  <si>
    <t>I7F</t>
  </si>
  <si>
    <t>Kia Seltos 1.5 CRDi LX Auto</t>
  </si>
  <si>
    <t>SP6</t>
  </si>
  <si>
    <t>X50 1.5TGDi  Premium 7 AT</t>
  </si>
  <si>
    <t>Kia Seltos 1.5 EX CVT</t>
  </si>
  <si>
    <t>SP7</t>
  </si>
  <si>
    <t>Chery Tiggo 7 PRO Premium 1.5T CVT AWD</t>
  </si>
  <si>
    <t>T7PMPAWD</t>
  </si>
  <si>
    <t>Kia Seltos 1.5 CRDi EX Auto</t>
  </si>
  <si>
    <t>SP8</t>
  </si>
  <si>
    <t xml:space="preserve"> T-Roc PA 1.4l 110kW TSI Design 8-Speed Tiptronic</t>
  </si>
  <si>
    <t>D114NS</t>
  </si>
  <si>
    <t xml:space="preserve">Kia Seltos 1.5 EX+ CVT </t>
  </si>
  <si>
    <t>SP9</t>
  </si>
  <si>
    <t xml:space="preserve">Tiguan PA 1,4l 110kW TSI Tiguan 6-Speed DSG </t>
  </si>
  <si>
    <t>AX12N6</t>
  </si>
  <si>
    <t>Eclipse</t>
  </si>
  <si>
    <t>Eclipse Cross 1.5T GLS CVT</t>
  </si>
  <si>
    <t>Kia Seltos 1.5 CRDi EX+ Auto</t>
  </si>
  <si>
    <t>SP10</t>
  </si>
  <si>
    <t>MINI</t>
  </si>
  <si>
    <t>MINI Countryman C</t>
  </si>
  <si>
    <t>12GA</t>
  </si>
  <si>
    <t xml:space="preserve">Tiguan Allspace PA 1,4l 110kW TSI Allspace 7-Speed DSG </t>
  </si>
  <si>
    <t>BJ22N6</t>
  </si>
  <si>
    <t>Eclipse Cross 1.5T PLU PACKAGE CVT</t>
  </si>
  <si>
    <t xml:space="preserve">Tiguan PA 1,4l 110kW TSI Life 6-Speed DSG </t>
  </si>
  <si>
    <t>AX13N6</t>
  </si>
  <si>
    <t>Q3 1.4 TFSI S tronic</t>
  </si>
  <si>
    <t>F3BACX</t>
  </si>
  <si>
    <t>Q3 1.4 TFSI S tronic Advanced</t>
  </si>
  <si>
    <t>F3BBCX</t>
  </si>
  <si>
    <t>164,00 g/km</t>
  </si>
  <si>
    <t xml:space="preserve">Tiguan Allspace PA 1,4l 110kW TSI Life 7-Speed DSG </t>
  </si>
  <si>
    <t>BJ23N6</t>
  </si>
  <si>
    <t xml:space="preserve">Tiguan NF 1,4l 110kW TSI Life 7-Speed DSG </t>
  </si>
  <si>
    <t>CT13N7</t>
  </si>
  <si>
    <t>Q3 1.4 TFSI S tronic S line</t>
  </si>
  <si>
    <t>F3BCCX</t>
  </si>
  <si>
    <t>Tiguan PA 1,4l 110kW TSI R-line 6-Speed DSG</t>
  </si>
  <si>
    <t>AX15N6</t>
  </si>
  <si>
    <t>BMW X1 sDrive 18i SAV</t>
  </si>
  <si>
    <t>22EE</t>
  </si>
  <si>
    <t>Tiguan Allspace PA 1,4l 110kW TSI R-line 7-Speed DSG</t>
  </si>
  <si>
    <t>BJ25N6</t>
  </si>
  <si>
    <t xml:space="preserve">Tiguan NF 1,4l 110kW TSI R-line 7-Speed DSG </t>
  </si>
  <si>
    <t>CT15N7</t>
  </si>
  <si>
    <t>BMW X2</t>
  </si>
  <si>
    <t>BMW X2 sDrive 18i Sport Activity Coupe</t>
  </si>
  <si>
    <t>12GM</t>
  </si>
  <si>
    <t>BMW X1 sDrive 18i SAV (Msport +Delux Package)</t>
  </si>
  <si>
    <t>GLA 200 FL (H247) ZA</t>
  </si>
  <si>
    <t>24778722-ZA2</t>
  </si>
  <si>
    <t>RT57-04-15-01</t>
  </si>
  <si>
    <t>Multi Purpose Vehicle/SUV 4x2, 1500cm³ to 1800cm³ (Petrol/Diesel), 5 to 9 seater, 5 doors. (Pool and subsidized vehicles).</t>
  </si>
  <si>
    <t>Rumion 1.5 S MT</t>
  </si>
  <si>
    <t>0A5</t>
  </si>
  <si>
    <t>Rumion 1.5 SX MT</t>
  </si>
  <si>
    <t>0B5</t>
  </si>
  <si>
    <t>Urban Cruiser 1.5Xi MT</t>
  </si>
  <si>
    <t>54I</t>
  </si>
  <si>
    <t>Rumion 1.5 SX AT</t>
  </si>
  <si>
    <t>0C5</t>
  </si>
  <si>
    <t>Urban Cruiser 1.5Xs MT</t>
  </si>
  <si>
    <t>54J</t>
  </si>
  <si>
    <t>Rumion 1.5 TX MT</t>
  </si>
  <si>
    <t>0D5</t>
  </si>
  <si>
    <t>Rumion 1.5 TX AT</t>
  </si>
  <si>
    <t>0F5</t>
  </si>
  <si>
    <t>Urban Cruiser 1.5 Xs AT</t>
  </si>
  <si>
    <t>54K</t>
  </si>
  <si>
    <t>Corolla Cross 1.8 Xi CVT</t>
  </si>
  <si>
    <t>P14</t>
  </si>
  <si>
    <t>Caddy Kombi 1.6i 81kW Man {7-seater} [SBBCH4]</t>
  </si>
  <si>
    <t>SBBCH4</t>
  </si>
  <si>
    <t>BR-V  1.5 Trend Manual (7 Seater)</t>
  </si>
  <si>
    <t>HBRVT</t>
  </si>
  <si>
    <t>Corolla Cross 1.8  XS CVT</t>
  </si>
  <si>
    <t>P15</t>
  </si>
  <si>
    <t>Multi Purpose/SUV Vehicle, 4x2, 1500cm³ to 1800cm³ (Petrol/Diesel), 5/7/9 seater, 4 doors. (Pool and subsidized vehicles).</t>
  </si>
  <si>
    <t xml:space="preserve">COMBO LIFE ENVOY 1.6TD  M/T </t>
  </si>
  <si>
    <t>BR-V 1.5 Comfort Manual (7 Seater)</t>
  </si>
  <si>
    <t>HBRVC</t>
  </si>
  <si>
    <t>Corolla Cross 1.8 XR CVT</t>
  </si>
  <si>
    <t>P16</t>
  </si>
  <si>
    <t>JAECOO J7 1.6T VORTEX FWD 7DCT (4X2)</t>
  </si>
  <si>
    <t xml:space="preserve">JAEJ7D2WD                </t>
  </si>
  <si>
    <t>BR-V 1.5 Comfort CVT (7 Seater)</t>
  </si>
  <si>
    <t>HBRVCCVT</t>
  </si>
  <si>
    <t>Caddy 1.6i 81kW Man {5-seater} [SBBTH4]</t>
  </si>
  <si>
    <t>SBBTH4</t>
  </si>
  <si>
    <t>JAECOO J7 1.6T GLACIER FWD 7DCT (4X2)</t>
  </si>
  <si>
    <t xml:space="preserve">JAEJ72WD                 </t>
  </si>
  <si>
    <t xml:space="preserve">Tiggo 8 Pro Distinction 7DCT 1,6TDGi </t>
  </si>
  <si>
    <t>T8TDA</t>
  </si>
  <si>
    <t>Chery Tiggo 7 Pro Max 1.6 TGDI 7DCT Distinction 2WD</t>
  </si>
  <si>
    <t>T7T16D2WD</t>
  </si>
  <si>
    <t>BR-V 1.5 Elegance CVT (7 Seater)</t>
  </si>
  <si>
    <t>HBRVECVT</t>
  </si>
  <si>
    <t>Chery Tiggo 7 Pro Max 1.6 TGDI 7DCT Executive 2WD</t>
  </si>
  <si>
    <t>T7T16E2WD</t>
  </si>
  <si>
    <t xml:space="preserve">GRANDLAND X1.6T A/T </t>
  </si>
  <si>
    <t xml:space="preserve">Tiggo 8 Pro Executive 7DCT 1,6TDGi </t>
  </si>
  <si>
    <t>T8TEA</t>
  </si>
  <si>
    <t>3008 ACTIVE 1.6THP A/T</t>
  </si>
  <si>
    <t>500-33-117</t>
  </si>
  <si>
    <t>JAECOO J7 1.6T INFERNO AWD 7DCT (AWD)</t>
  </si>
  <si>
    <t xml:space="preserve">JAEJ74WD                 </t>
  </si>
  <si>
    <t>TERRITORY AMBIENTE 1.8L GTDi 7AT (SBQA)</t>
  </si>
  <si>
    <t>90-120 days</t>
  </si>
  <si>
    <t>C5  AIRCROSS FEEL 1,6 A/T</t>
  </si>
  <si>
    <t>Chery Tiggo 8 Pro Executive 7DCT 1.6TDGi MY23</t>
  </si>
  <si>
    <t>T8T16MY23</t>
  </si>
  <si>
    <t>Chery Tiggo 7 Pro Max 1.6 TGDI 7DCT Executive 4WD</t>
  </si>
  <si>
    <t>T7T16E4WD</t>
  </si>
  <si>
    <t>GRANDLAND EDITION   1.6T A/T</t>
  </si>
  <si>
    <t>TERRITORY TREND 1.8L GTDi 7AT (SBCA)</t>
  </si>
  <si>
    <t>C5  AIRCROSS SHINE 1,6 A/T</t>
  </si>
  <si>
    <t>3008 ALLURE 1.6THP A/T</t>
  </si>
  <si>
    <t>500-33-137</t>
  </si>
  <si>
    <t>Kia Sportage 2WD 1.6D LX</t>
  </si>
  <si>
    <t>NQ10</t>
  </si>
  <si>
    <t>GRANDLAND ELAGANCE 1.6 T A/T</t>
  </si>
  <si>
    <t>TERRITORY TITANIUM 1.8L GTDi 7AT (SBPA)</t>
  </si>
  <si>
    <t>Kia Sportage 2WD 1.6D EX</t>
  </si>
  <si>
    <t>NQ11</t>
  </si>
  <si>
    <t>3008 GT-LINE 1.6THP A/T</t>
  </si>
  <si>
    <t>500-33-151</t>
  </si>
  <si>
    <t>Kia Sportage 2WD 1.6 T-GDi GT-Line</t>
  </si>
  <si>
    <t>NQ6</t>
  </si>
  <si>
    <t>Kia Sportage 2WD 1.6 T-GDi GT-Line Plus</t>
  </si>
  <si>
    <t>NQ7</t>
  </si>
  <si>
    <t>Kia Sportage 2WD 1.6D GT-Line Plus</t>
  </si>
  <si>
    <t>NQ8</t>
  </si>
  <si>
    <t>Kia Sportage 2WD 1.6 T-GDi GT-Line S</t>
  </si>
  <si>
    <t>NQ9</t>
  </si>
  <si>
    <t>BMW X2 sDrive 18i Sport Activity Copue ( Msport Package + 7EW)</t>
  </si>
  <si>
    <t>CR-V 1.5 Turbo Executive CVT</t>
  </si>
  <si>
    <t>HCRV15</t>
  </si>
  <si>
    <t>CR-V 1.5 Turbo Exclusive AWD CVT</t>
  </si>
  <si>
    <t>HCRV15CVT</t>
  </si>
  <si>
    <t>RT57-04-20-01</t>
  </si>
  <si>
    <t>Multi Purpose Vehicle/SUV 4x2, 1900cm³ to 2000cm³ (Petrol), 5 to 9 seater, 5 doors. (Pool and subsidized vehicles).</t>
  </si>
  <si>
    <t>ASX</t>
  </si>
  <si>
    <t>ASX 2.0 ES Manual</t>
  </si>
  <si>
    <t>ASX 2.0 ES CVT</t>
  </si>
  <si>
    <t>Mahindra XUV700</t>
  </si>
  <si>
    <t>Mahindra XUV700 2.0 6AT AX5</t>
  </si>
  <si>
    <t>XUV700AX5AT5SP</t>
  </si>
  <si>
    <t>ASX 2.0 LS Manual</t>
  </si>
  <si>
    <t>ASX 2.0 LS CVT</t>
  </si>
  <si>
    <t>MahindraXUV700 2.0 6AT AX7</t>
  </si>
  <si>
    <t>XUV700AX7AT7SP</t>
  </si>
  <si>
    <t>MItsubishi</t>
  </si>
  <si>
    <t>ASX Aspire CVT</t>
  </si>
  <si>
    <t>Mahindra XUV700 2.0 6AT AX7L</t>
  </si>
  <si>
    <t>XUV700AX7LAT7SP</t>
  </si>
  <si>
    <t>Eclipse Cross 2.0 GLS CVT</t>
  </si>
  <si>
    <t>TUCSON 2.0 PREMIUM  A/T MY24</t>
  </si>
  <si>
    <t>Chery Tiggo 8 Pro Max Executive 7DCT 2.0TDGi</t>
  </si>
  <si>
    <t>T8T2MAX</t>
  </si>
  <si>
    <t>Euro 6B</t>
  </si>
  <si>
    <t>TUCSON 2.0 EXECUTIVE A/T MY24</t>
  </si>
  <si>
    <t>Chery Tiggo 8 Pro Max Executive 7DCT 2.0TDGi MY23</t>
  </si>
  <si>
    <t>T8T2MAXY23</t>
  </si>
  <si>
    <t>BAIC B40 Plus City Hunter P 160kW (AWD)</t>
  </si>
  <si>
    <t>B40H</t>
  </si>
  <si>
    <t>Rav4  2.0 GX-R-CVT AWD</t>
  </si>
  <si>
    <t>57O</t>
  </si>
  <si>
    <t>TUCSON 2.0 ELITE A/T MY24</t>
  </si>
  <si>
    <t>TUCSON 2.0 ELITE A/T MY23</t>
  </si>
  <si>
    <t>NXD</t>
  </si>
  <si>
    <t>BAIC B40 Plus City Champion P 160kW (AWD)</t>
  </si>
  <si>
    <t>B40C</t>
  </si>
  <si>
    <t>Tiggo8Pro Max MY22</t>
  </si>
  <si>
    <t>Not Available</t>
  </si>
  <si>
    <t>Dependant on Stock</t>
  </si>
  <si>
    <t>Rav4 2.0 GXR CVT AWD BT</t>
  </si>
  <si>
    <t>57P</t>
  </si>
  <si>
    <t>Rav 2.0 VX CVT 2WD</t>
  </si>
  <si>
    <t>57S</t>
  </si>
  <si>
    <t>Chery Tiggo 8 Pro Max 2.0T AWD MY23</t>
  </si>
  <si>
    <t>T8T4MAXY23</t>
  </si>
  <si>
    <t>Q3 2.0 TFSI quattro S tronic Advanced</t>
  </si>
  <si>
    <t>F3BB6Y</t>
  </si>
  <si>
    <t>Q3 2.0 TFSI quattro S tronic S line</t>
  </si>
  <si>
    <t>F3BC6Y</t>
  </si>
  <si>
    <t>Volvo XC 40 B3 Geartronic Esssential</t>
  </si>
  <si>
    <t>536L3820D247</t>
  </si>
  <si>
    <t>162,00 g/km</t>
  </si>
  <si>
    <t>Volvo XC 40 B3 Geartronic Plus Dark</t>
  </si>
  <si>
    <t>536L3R50D247</t>
  </si>
  <si>
    <t>Tiggo8Pro Max MY23 AWD</t>
  </si>
  <si>
    <t>Volvo XC 40 B3 Geartronic Ultimate  Dark</t>
  </si>
  <si>
    <t>536L3RA0D247</t>
  </si>
  <si>
    <t>Volvo XC 40 B4 Geartronic Plus Dark</t>
  </si>
  <si>
    <t>536K9R50D247</t>
  </si>
  <si>
    <t>166,00 g/km</t>
  </si>
  <si>
    <t>Volvo XC 40 B4 Geartronic Ultimate  Dark</t>
  </si>
  <si>
    <t>536K9RA0D247</t>
  </si>
  <si>
    <t>Q5 2.0 TFSI quattro S tronic S line</t>
  </si>
  <si>
    <t>FYGC3Y</t>
  </si>
  <si>
    <t>Q5 Sportback 2.0 TFSI quattro S tronic S line</t>
  </si>
  <si>
    <t>FYTC3Y</t>
  </si>
  <si>
    <t>182,00 g/km</t>
  </si>
  <si>
    <t>Volvo XC60 B5 (P) Geartronic AWD Essential</t>
  </si>
  <si>
    <t>246L5820C247</t>
  </si>
  <si>
    <t>173,00 g/km</t>
  </si>
  <si>
    <t>Volvo XC60 B5 (P) Geartronic AWD Plus Dark</t>
  </si>
  <si>
    <t>246L5R50C247</t>
  </si>
  <si>
    <t>Volvo XC60 B5 (P) Geartronic AWD Ultimate Dark</t>
  </si>
  <si>
    <t>246L5RA0C247</t>
  </si>
  <si>
    <t>GLC 300 4MATIC (X254) ZA</t>
  </si>
  <si>
    <t>25464722-ZA1</t>
  </si>
  <si>
    <t>Volvo XC60 T8 Twin Engine AWD Plus Dark</t>
  </si>
  <si>
    <t>246H2V50D247</t>
  </si>
  <si>
    <t>37,00 g/km</t>
  </si>
  <si>
    <t>Volvo XC60 T8 Twin Engine AWD Plus Bright</t>
  </si>
  <si>
    <t>246H2G30D247</t>
  </si>
  <si>
    <t>Volvo XC90 B5 (P) Geartronic AWD Essential</t>
  </si>
  <si>
    <t>256L5920C247</t>
  </si>
  <si>
    <t>183,00 g/km</t>
  </si>
  <si>
    <t>Volvo XC60 T8 Twin Engine AWD Ultimate Dark</t>
  </si>
  <si>
    <t>246H2VA0D247</t>
  </si>
  <si>
    <t>Volvo XC60 T8 Twin Engine AWD Ultimate Bright</t>
  </si>
  <si>
    <t>246H2G80D247</t>
  </si>
  <si>
    <t>Volvo XC90 B5 (P) Geartronic AWD Plus Dark</t>
  </si>
  <si>
    <t>256L5R70C247</t>
  </si>
  <si>
    <t>Volvo XC90 B5 (P) Geartronic AWD Ultimate Dark</t>
  </si>
  <si>
    <t>256L5RC0C247</t>
  </si>
  <si>
    <t>Volvo XC90 T8 Twin Engine AWD Plus Dark</t>
  </si>
  <si>
    <t>256H2V70D247</t>
  </si>
  <si>
    <t>40,00 g/km</t>
  </si>
  <si>
    <t>Volvo XC90 T8 Twin Engine AWD Plus Bright</t>
  </si>
  <si>
    <t>256H2H30D247</t>
  </si>
  <si>
    <t>Volvo XC90 T8 Twin Engine AWD Ultimate Bright</t>
  </si>
  <si>
    <t>256H2H80D247</t>
  </si>
  <si>
    <t>Volvo XC90 T8 Twin Engine AWD Ultimate Dark</t>
  </si>
  <si>
    <t>256H2VC0D247</t>
  </si>
  <si>
    <t>RT57-04-20-02</t>
  </si>
  <si>
    <t>Multi Purpose Vehicle/SUV 4x2, 1900cm³ to 2000cm³ (Diesel), 5 to 9 seater, 5 doors. (Pool and subsidized vehicles)</t>
  </si>
  <si>
    <t>Caddy Kombi 2.0 TDI 81kW Man {7-seater} [SBBC14]</t>
  </si>
  <si>
    <t>SBBC14</t>
  </si>
  <si>
    <t>Caddy Maxi Kombi 2.0 TDI 81kW Man {5-seater} [SBJC14]</t>
  </si>
  <si>
    <t>SBJC14</t>
  </si>
  <si>
    <t>Caddy Maxi Kombi 2.0 TDI 81kW Man {7-seater} [SBJC14_ZJ7]</t>
  </si>
  <si>
    <t>SBJC14_ZJ7</t>
  </si>
  <si>
    <t>Caddy 2.0 TDI 81kW Man {5-seater} [SBBT14]</t>
  </si>
  <si>
    <t>SBBT14</t>
  </si>
  <si>
    <t>Caddy Maxi 2.0 TDI 81kW Man {7-seater} [SBJT14]</t>
  </si>
  <si>
    <t>SBJT14</t>
  </si>
  <si>
    <t>ISUZU</t>
  </si>
  <si>
    <t>1.9 Ddi MU-X LS AT 4X2</t>
  </si>
  <si>
    <t>M230X78</t>
  </si>
  <si>
    <t>BMW X1 sDrive 18d SAV</t>
  </si>
  <si>
    <t>12EG</t>
  </si>
  <si>
    <t>T6.1 Kombi 2.0 TDI 81kW Trendline {8-seater} [SHBSE2]</t>
  </si>
  <si>
    <t>SHBSE2</t>
  </si>
  <si>
    <t>T6.1 Kombi 2.0 TDI 110kW Trendline DSG {8-seater} [SHBSF7]</t>
  </si>
  <si>
    <t>SHBSF7</t>
  </si>
  <si>
    <t>TUCSON R2.0 NLINE A/T MY24</t>
  </si>
  <si>
    <t xml:space="preserve">Q5 2.0 TDI quattro S tronic Advanced </t>
  </si>
  <si>
    <t>FYGBFY</t>
  </si>
  <si>
    <t>BMW X1 sDrive 18d SAV (Msport +Delux Package)</t>
  </si>
  <si>
    <t>Ford EVEREST U704 5DR XLT Series2.0L BIT10AT 4X2 )WRJD)</t>
  </si>
  <si>
    <t>WRJD</t>
  </si>
  <si>
    <t>90-120 Days</t>
  </si>
  <si>
    <t>Q5 2.0 TDI quattro S tronic S line</t>
  </si>
  <si>
    <t>FYGCFY</t>
  </si>
  <si>
    <t xml:space="preserve">Q5 Sportback 2.0 TDI quattro S tronic Advanced </t>
  </si>
  <si>
    <t>FYTBFY</t>
  </si>
  <si>
    <t>Vito 114 Mixto Pro MY22. 5 seater</t>
  </si>
  <si>
    <t>44770323-ZCO</t>
  </si>
  <si>
    <t>GLA 200d FL (H247) ZA</t>
  </si>
  <si>
    <t>24771222-ZA2</t>
  </si>
  <si>
    <t>Q5 Sportback 2.0 TDI quattro S tronic S line</t>
  </si>
  <si>
    <t>FYTCFY</t>
  </si>
  <si>
    <t>Vito 114 Mixto Pro MY22 Auto. 5 seater</t>
  </si>
  <si>
    <t>Ford EVEREST U704 5DR Sports Series2.0L BIT10AT 4X2 (WR7C)</t>
  </si>
  <si>
    <t>WR7C</t>
  </si>
  <si>
    <t>Vito 114 Tourer Pro F/L MY22 Auto. 8 Seater</t>
  </si>
  <si>
    <t>44770323-ZOE</t>
  </si>
  <si>
    <t>GLB 220 d 4M FL (X247) ZA</t>
  </si>
  <si>
    <t>24761522-ZA2</t>
  </si>
  <si>
    <t>MERCEDES-BENZ VITO 114 TOURER PRO 4X2</t>
  </si>
  <si>
    <t>114 TOURER PRO</t>
  </si>
  <si>
    <t>44770323-ZP1</t>
  </si>
  <si>
    <t>MERCEDES-BENZ 116 TOURER PRO LONG 4X2</t>
  </si>
  <si>
    <t>116 TOURER PRO</t>
  </si>
  <si>
    <t>44770323-ZP5</t>
  </si>
  <si>
    <t>Vito 116 Tourer Pro F/L MY22 Auto. 8 Seater</t>
  </si>
  <si>
    <t>44770323Z5E</t>
  </si>
  <si>
    <t>GLC 220 d 4M (X254) ZA</t>
  </si>
  <si>
    <t>25460522-ZA1</t>
  </si>
  <si>
    <t>Vito 116 Tourer Select F/L MY22 Auto</t>
  </si>
  <si>
    <t>44770323-Z5I</t>
  </si>
  <si>
    <t>Vito 119 Tourer Select F/L MY22 Auto</t>
  </si>
  <si>
    <t>44770323-Z6I</t>
  </si>
  <si>
    <t>GLC 220d 4MATIC Coupe (C254) ZA</t>
  </si>
  <si>
    <t>25430522-ZA1</t>
  </si>
  <si>
    <t>GLC 300 d 4M (X254) ZA</t>
  </si>
  <si>
    <t>25460722-ZA1</t>
  </si>
  <si>
    <t>GLC 300d 4MATIC Coupe (C254) ZA</t>
  </si>
  <si>
    <t>25430722-ZA1</t>
  </si>
  <si>
    <t>RT57-04-20-03</t>
  </si>
  <si>
    <t>Multi Purpose Vehicle/SUV 4x4, 1900cm³ to 2000cm³ (Petrol/Diesel), 7 to 9 seater, 5 doors. (Pool and subsidized vehicles)</t>
  </si>
  <si>
    <t>H6</t>
  </si>
  <si>
    <t>H6 2.0T Luxury 7DCT 4WD</t>
  </si>
  <si>
    <t xml:space="preserve"> T-Roc PA 2.0l 140kW TSI Design 4M 7-Speed DSG</t>
  </si>
  <si>
    <t>D114RT</t>
  </si>
  <si>
    <t>H6 2.0T S-Luxury 7DCT 4WD</t>
  </si>
  <si>
    <t>T-Roc PA 2.0l 140kW TSI R-Line 4M 7-Speed DSG </t>
  </si>
  <si>
    <t>D115RT</t>
  </si>
  <si>
    <t>H6 GT</t>
  </si>
  <si>
    <t>H6GT 2.0T S-Luxury 7DCT 4WD</t>
  </si>
  <si>
    <t>Tiguan NF 2,0l 110kW TDI Life 4 Motion 7-Speed DSG</t>
  </si>
  <si>
    <t>CT1330</t>
  </si>
  <si>
    <t>Tiguan Allspace PA 2,0l 132kW TSI Style 4 Motion 7-Speed DSG</t>
  </si>
  <si>
    <t>BJ23L0</t>
  </si>
  <si>
    <t xml:space="preserve">Tiguan PA 2,0l 162kW TSI R-Line 4 Motion 7-Speed DSG  </t>
  </si>
  <si>
    <t>AX15WT</t>
  </si>
  <si>
    <t>Tiguan PA 2,0l 130kW TDI R-Line 4 Motion 7-Speed DSG</t>
  </si>
  <si>
    <t>AX1570</t>
  </si>
  <si>
    <t xml:space="preserve">Tiguan NF 2,0l 110kW TDI R-Line 4 Motion 7-Speed DSG </t>
  </si>
  <si>
    <t>CT1530</t>
  </si>
  <si>
    <t xml:space="preserve">Tiguan Allspace PA 2,0l 162kW TSI R-Line 4 Motion 7-Speed DSG  </t>
  </si>
  <si>
    <t>BJ25TT</t>
  </si>
  <si>
    <t>Tiguan NF 2,0l 140kW TSI R-Line 4 Motion 7-Speed DSG</t>
  </si>
  <si>
    <t>CT15M0</t>
  </si>
  <si>
    <t>T6.1 Crew Bus 2.0 BiTDI 146kW LWB 4MOTION® DSG LWB {8-seater} [SHJ1M9]</t>
  </si>
  <si>
    <t>SHJ1M9</t>
  </si>
  <si>
    <t>Ford EVEREST U704 5DR XLT Series2.0L BIT10AT 4X4 (WRJC)</t>
  </si>
  <si>
    <t>WRJC</t>
  </si>
  <si>
    <t xml:space="preserve">Tiguan PA 2,0l 235kW TSI R  4 Motion 7-Speed DSG  </t>
  </si>
  <si>
    <t>AX1RTT</t>
  </si>
  <si>
    <t>BMW X4</t>
  </si>
  <si>
    <t>BMW X4 xDrive 20d SAV</t>
  </si>
  <si>
    <t>22CA</t>
  </si>
  <si>
    <t>T6.1 Kombi 2.0 BiTDI 146kW Trendline Plus 4MOTION® DSG {8-seater} [SHBSM9]</t>
  </si>
  <si>
    <t>SHBSM9</t>
  </si>
  <si>
    <t>Ford EVEREST U704 5DR Sports Series2.0L BIT10AT 4X4 (WR7D)</t>
  </si>
  <si>
    <t>WR7D</t>
  </si>
  <si>
    <t>BMW X4 xDrive 20d SAV (with Msport + DeLuxe Package)</t>
  </si>
  <si>
    <t>BMW X3 xDrive 20d SAV</t>
  </si>
  <si>
    <t>16GR</t>
  </si>
  <si>
    <t>T6.1 Caravelle 2.0 BiTDI 146kW Highline 4MOTION® DSG {7-seater} [SHMHM9]</t>
  </si>
  <si>
    <t>SHMHM9</t>
  </si>
  <si>
    <t>GLE 300d 4MATIC F/L (V167</t>
  </si>
  <si>
    <t>16710922-ZA1</t>
  </si>
  <si>
    <t>RT57-04-22-03</t>
  </si>
  <si>
    <t>Multi Purpose Vehicle/SUV 4x2, 2200cm³ to2400cm³ (Diesel), 5 to 9 seater, 5 doors. (Pool and subsidized vehicles)</t>
  </si>
  <si>
    <t>Mahindra Scorpio - N</t>
  </si>
  <si>
    <t>Mahindra Scorpio -N Z4 2,2D 6AT 4X2</t>
  </si>
  <si>
    <t>SCORPIONZ4AT4X2</t>
  </si>
  <si>
    <t>Mahindra Scorpio -N Z8 2,2D 6AT 4X2</t>
  </si>
  <si>
    <t>SCORPIONZ8AT4X2</t>
  </si>
  <si>
    <t xml:space="preserve">Fortuner 2.4 GD-6 RB 6MT </t>
  </si>
  <si>
    <t>A4S</t>
  </si>
  <si>
    <t xml:space="preserve">Fortuner 2.4 GD-6 RB 6AT </t>
  </si>
  <si>
    <t>A4T</t>
  </si>
  <si>
    <t>Pajero Sport</t>
  </si>
  <si>
    <t>Pajero Sport 2.4 4X2 AT</t>
  </si>
  <si>
    <t>STARIA R2.2 5S MULTICAB AT</t>
  </si>
  <si>
    <t>USB</t>
  </si>
  <si>
    <t>Pajero Sport 2.4 4X2 Aspire AT</t>
  </si>
  <si>
    <t>STARIA R2.2 9S EXECUTIVE BUS AT</t>
  </si>
  <si>
    <t>USC</t>
  </si>
  <si>
    <t xml:space="preserve">KIA </t>
  </si>
  <si>
    <t>Kia Carnival 2.2 CRDI EX AT 7-Seater</t>
  </si>
  <si>
    <t>HS1</t>
  </si>
  <si>
    <t>Kia Sorento 2.2 CRDI EX+ DCT 7-Seater</t>
  </si>
  <si>
    <t>MQ3</t>
  </si>
  <si>
    <t>Kia Carnival 2.2 CRDI EX+ AT 8-Seater</t>
  </si>
  <si>
    <t>HS2</t>
  </si>
  <si>
    <t>STARIA R2.2 9S ELITE BUS AT</t>
  </si>
  <si>
    <t>USCA</t>
  </si>
  <si>
    <t>STARIA R2.2 9S LUXURY BUS AT</t>
  </si>
  <si>
    <t>RT57-04-22-04</t>
  </si>
  <si>
    <t>Multi Purpose Vehicle/SUV 4x4, 2200cm³ to 2400cm³ (Diesel), 5 to 9 seater, 5 doors. (Pool and subsidized vehicles)</t>
  </si>
  <si>
    <t>Mahindra Scorpio -N Z8 2,2D 6AT 4X4</t>
  </si>
  <si>
    <t>SCORPIONZ8AT4X4</t>
  </si>
  <si>
    <t>Mahindra Scorpio -N Z8L 2,2D 6AT 4X4</t>
  </si>
  <si>
    <t>SCORPIONZ8LAT4X4</t>
  </si>
  <si>
    <t xml:space="preserve">Fortuner 2.4 GD-6 4X4 6AT </t>
  </si>
  <si>
    <t>A4U</t>
  </si>
  <si>
    <t>Pajero Sport 2.4 4X4 Aspire AT</t>
  </si>
  <si>
    <t>Pajero Sport 2.4 4X4 AT Exceed</t>
  </si>
  <si>
    <t>RT57-04-25-01</t>
  </si>
  <si>
    <t>Multi Purpose Vehicle/SUV 4x2, 2500cm³ to 2700cm³ (Petrol/Diesel), 5 to 9 seater, 5 doors. (Pool and subsidized vehicles)</t>
  </si>
  <si>
    <t>X-Trail 2.5 Visia CVT</t>
  </si>
  <si>
    <t>T33VX</t>
  </si>
  <si>
    <t>X-Trail 2.5 Acenta CVT</t>
  </si>
  <si>
    <t>T33AX</t>
  </si>
  <si>
    <t>Renault Koleos 2.5 16V 4x2 CVT</t>
  </si>
  <si>
    <t>XP3B N05C C2</t>
  </si>
  <si>
    <t>Rav4 2.5 VX AT AWD</t>
  </si>
  <si>
    <t>57T</t>
  </si>
  <si>
    <t xml:space="preserve">Lexus NX250 EX </t>
  </si>
  <si>
    <t>76E</t>
  </si>
  <si>
    <t>RT57-04-25-02</t>
  </si>
  <si>
    <t>Multi Purpose Vehicle/SUV 4x4,  2500cm³ to 2700cm³ (Petrol/Diesel), 5 to 9 seater, 5 doors.(Pool and subsidised vehicles)</t>
  </si>
  <si>
    <t>X-Trail 2.5 Acenta Plus CVT 7s 4WD</t>
  </si>
  <si>
    <t>T33APX74</t>
  </si>
  <si>
    <t>Outlander</t>
  </si>
  <si>
    <t>Outlander 2,5 AWD GL</t>
  </si>
  <si>
    <t>RT57-04-30-01</t>
  </si>
  <si>
    <t>Multi Purpose Vehicle/SUV 4x2, 2800cm³ to 3000cm³ (Petrol/Diesel), 5 to 9 seater, 5 doors. (Pool and subsidized vehicles)</t>
  </si>
  <si>
    <t xml:space="preserve">Fortuner 2.8 GD-6 RB 6AT </t>
  </si>
  <si>
    <t>A4V</t>
  </si>
  <si>
    <t>3.0 Ddi MU-X LS AT 4X2</t>
  </si>
  <si>
    <t>M230X79</t>
  </si>
  <si>
    <t>Fortuner 2.8 GD-6 RB 6AT MHEV</t>
  </si>
  <si>
    <t>A5G</t>
  </si>
  <si>
    <t xml:space="preserve">Fortuner 2.8 GD-6 RB VX 6AT </t>
  </si>
  <si>
    <t>A4X</t>
  </si>
  <si>
    <t>3.0 Ddi MU-X LSE AT 4X2</t>
  </si>
  <si>
    <t>M230X80</t>
  </si>
  <si>
    <t xml:space="preserve">Fortuner 2.8 GD-6 RB VX 6AT MHEV </t>
  </si>
  <si>
    <t>A5J</t>
  </si>
  <si>
    <t>SQ5 3.0 TFSI quattro tiptronic</t>
  </si>
  <si>
    <t>FYGS4A</t>
  </si>
  <si>
    <t>SQ5 Sportback 3.0 TFSI quattro tiptronic</t>
  </si>
  <si>
    <t>FYTS4A</t>
  </si>
  <si>
    <t>209,00 g/km</t>
  </si>
  <si>
    <t>Q7 3.0 TDI quattro tiptronic</t>
  </si>
  <si>
    <t>4MGAJ1</t>
  </si>
  <si>
    <t>Q7 3.0 TDI quattro tiptronic S line</t>
  </si>
  <si>
    <t>4MGCJ1</t>
  </si>
  <si>
    <t>Q8 3.0 TDI quattro tiptronic</t>
  </si>
  <si>
    <t>4MN0J1</t>
  </si>
  <si>
    <t>Q8 3.0 TFSI quattro tiptronic</t>
  </si>
  <si>
    <t>4MN0X2</t>
  </si>
  <si>
    <t>BMW X4 M40i SAV</t>
  </si>
  <si>
    <t>42DT</t>
  </si>
  <si>
    <t>RT57-04-30-02</t>
  </si>
  <si>
    <t>Multi Purpose Vehicle/SUV 4x4, 2800cm³ to 3000cm³ (Petrol/Diesel), 5 to 9 seater, 5 doors. (Pool and subsidized vehicles)</t>
  </si>
  <si>
    <t xml:space="preserve">Fortuner 2.8 GD-6 4X4 6AT </t>
  </si>
  <si>
    <t>A4W</t>
  </si>
  <si>
    <t>Fortuner 2.8 GD-6 4X4 6AT MHEV</t>
  </si>
  <si>
    <t>A5H</t>
  </si>
  <si>
    <t>3.0 Ddi MU-X LS AT 4X4</t>
  </si>
  <si>
    <t>M230X81</t>
  </si>
  <si>
    <t xml:space="preserve">Fortuner 2.8 GD-6 4X4 VX 6AT </t>
  </si>
  <si>
    <t>A4Y</t>
  </si>
  <si>
    <t>Fortuner 2.8 GD-6 4X4 VX 6AT MHEV</t>
  </si>
  <si>
    <t>A5K</t>
  </si>
  <si>
    <t>3.0 Ddi MU-X LSE AT 4X4</t>
  </si>
  <si>
    <t>M230X83</t>
  </si>
  <si>
    <t>LC 78 2.8 Diesel Station Wagon VX</t>
  </si>
  <si>
    <t>71M</t>
  </si>
  <si>
    <t>3.0 Ddi MU-X ONYX AT 4X4</t>
  </si>
  <si>
    <t>M230X82</t>
  </si>
  <si>
    <t>71N</t>
  </si>
  <si>
    <t xml:space="preserve">LC Prado 2.8 GD TX </t>
  </si>
  <si>
    <t>27I</t>
  </si>
  <si>
    <t>Ford EVEREST U704 5DR WILDTRAK Series3.0L 4V LION10AT AWD (WRCB)</t>
  </si>
  <si>
    <t>WRCB</t>
  </si>
  <si>
    <t>Ford EVEREST U704 5DR Platinum Series3.0L 4V LION10AT AWD (WRUB)</t>
  </si>
  <si>
    <t>WRUB</t>
  </si>
  <si>
    <t>LC Prado 2.8 GD VX-R</t>
  </si>
  <si>
    <t>27P</t>
  </si>
  <si>
    <t xml:space="preserve">BMW X5 </t>
  </si>
  <si>
    <t>BMW X5 xDrive 30d SAV</t>
  </si>
  <si>
    <t>12EV</t>
  </si>
  <si>
    <t>Touareg 3,0l 190kW TDI Elegance 8-Speed Tiptronic (New)</t>
  </si>
  <si>
    <t>RC8323</t>
  </si>
  <si>
    <t>GLE 450 4MATIC F/L (V167)</t>
  </si>
  <si>
    <t>16715922-ZA2</t>
  </si>
  <si>
    <t>BMW X5 xDrive 30d SAV (with Msport package+DeLuxe package)</t>
  </si>
  <si>
    <t xml:space="preserve">Touareg  3,0l 190kW V6 TDI Executive 8-Speed Tiptronic </t>
  </si>
  <si>
    <t>CR75P3</t>
  </si>
  <si>
    <t>GLE 450d 4MATIC F/L (V167)</t>
  </si>
  <si>
    <t>16713322-ZA1</t>
  </si>
  <si>
    <t>Touareg 3,0l 190kW TDI R-Line 8-Speed Tiptronic (New)</t>
  </si>
  <si>
    <t>RC8523</t>
  </si>
  <si>
    <t>BMW X7</t>
  </si>
  <si>
    <t>BMW X7 xDrive 40d SAV</t>
  </si>
  <si>
    <t>22EN</t>
  </si>
  <si>
    <t>BMW X6</t>
  </si>
  <si>
    <t>BMW X6 xDrive 30d SAV</t>
  </si>
  <si>
    <t>12EY</t>
  </si>
  <si>
    <t>GLE450d 4M Coupe F/L(C167)</t>
  </si>
  <si>
    <t>16733322-ZA1</t>
  </si>
  <si>
    <t>GLS 450d 4MATIC FL (X167)</t>
  </si>
  <si>
    <t>16793322-ZA1</t>
  </si>
  <si>
    <t>Mercedes-Benz G400 d 4M (W463) ZA</t>
  </si>
  <si>
    <t>46335022-ZA2</t>
  </si>
  <si>
    <t>BMW X5 xDrive 30d SAV_Protection Vehicle</t>
  </si>
  <si>
    <t>RT57-04-31-01</t>
  </si>
  <si>
    <t>Multi Purpose Vehicle/SUV 4x2, 3000cm³&gt; (Petrol/Diesel), 5 to 9 seater, 5 doors. (Pool vehicles)</t>
  </si>
  <si>
    <t>BMW X5 M60i SAV (with Msport package + DeLuxe package)</t>
  </si>
  <si>
    <t>32EU</t>
  </si>
  <si>
    <t>BMW X7 M60i SAV</t>
  </si>
  <si>
    <t>32EM</t>
  </si>
  <si>
    <t>RT57-04-31-02</t>
  </si>
  <si>
    <t>Multi Purpose Vehicle/SUV 4x4, 3000cm³&gt; (Petrol/Diesel), 5 to 9 seater, 5 doors. (Pool vehicles)</t>
  </si>
  <si>
    <t xml:space="preserve">LC76 4.5 Diesel V8 Station Wagon </t>
  </si>
  <si>
    <t>71K</t>
  </si>
  <si>
    <t>PATROL 5.6 V8 LE Premium 4WD</t>
  </si>
  <si>
    <t>PW01</t>
  </si>
  <si>
    <t>LC300 3.3D GX-R</t>
  </si>
  <si>
    <t>73K</t>
  </si>
  <si>
    <t>Jeep</t>
  </si>
  <si>
    <t>Jeep Grand Cherokee Limited 3.6L 4X4 8AT</t>
  </si>
  <si>
    <t>Jeep Grand Cherokee Overland 3.6 3.6L 4X4 8AT</t>
  </si>
  <si>
    <t>Jeep Grand Cherokee Summit Reserve 3.6 3.6L 4X4 8AT</t>
  </si>
  <si>
    <t>LC300 3.3D ZX</t>
  </si>
  <si>
    <t>73L</t>
  </si>
  <si>
    <t>LC300 3.5T ZX</t>
  </si>
  <si>
    <t>73M</t>
  </si>
  <si>
    <t>LC300 3.3D GR-S</t>
  </si>
  <si>
    <t>73N</t>
  </si>
  <si>
    <t>LC300 3.5T GR-S</t>
  </si>
  <si>
    <t>73O</t>
  </si>
  <si>
    <t>Lexus LX 500D Urban</t>
  </si>
  <si>
    <t>35V</t>
  </si>
  <si>
    <t>Lexus LX 500D F Sport</t>
  </si>
  <si>
    <t>35T</t>
  </si>
  <si>
    <t>Lexus LX 600 Urban</t>
  </si>
  <si>
    <t>35W</t>
  </si>
  <si>
    <t>GLS 580 4MATIC FL (X167) ZA</t>
  </si>
  <si>
    <t>16798522-ZA1</t>
  </si>
  <si>
    <t xml:space="preserve">Lexus LX 600 VIP </t>
  </si>
  <si>
    <t>35X</t>
  </si>
  <si>
    <t>Maybach GLS 600 FL (X167) ZA</t>
  </si>
  <si>
    <t>16798722-ZA2</t>
  </si>
  <si>
    <t>RT57-05-21-01</t>
  </si>
  <si>
    <t>Mini Bus, 8-11 seater, Piston displacement up to 2100cm³ (Petro /Diesel)</t>
  </si>
  <si>
    <t>CMH Car Hire</t>
  </si>
  <si>
    <t xml:space="preserve">FOTON </t>
  </si>
  <si>
    <t>2.0TD-11seater
6MT</t>
  </si>
  <si>
    <t>AW05/21/01/01</t>
  </si>
  <si>
    <t>2.0TD-11seater
6AT</t>
  </si>
  <si>
    <t>AW05/21/01/02</t>
  </si>
  <si>
    <t>Opel Vivaro   2.0TD OTD MT LWB</t>
  </si>
  <si>
    <t>T6.1 Crew Bus 2.0 TDI 81kW LWB {10-seater} [SHJ1E2]</t>
  </si>
  <si>
    <t>SHJ1E2</t>
  </si>
  <si>
    <t>Ford TOURNEO CUSTOM 2.0L TURBO LWB BUS  TREND AT (G3BC)</t>
  </si>
  <si>
    <t>G3BC</t>
  </si>
  <si>
    <t>isipho Capital Motors</t>
  </si>
  <si>
    <t>Opel Zafira Life Edition 2.0TD OTD AT</t>
  </si>
  <si>
    <t>Ford TOURNEO CUSTOM 2.0L LWB BUS TREND 8AT (G3AD)</t>
  </si>
  <si>
    <t>G3AD</t>
  </si>
  <si>
    <t>Opel Zafira Business Elegance 2.0TD OTD AT</t>
  </si>
  <si>
    <t>Ford TOURNEO CUSTOM 2.0L LWB BUS TREND 8AT (NXBA)</t>
  </si>
  <si>
    <t>NXBA</t>
  </si>
  <si>
    <t>Vito 114 Tourer Pro Auto</t>
  </si>
  <si>
    <t>44770323-Z0E</t>
  </si>
  <si>
    <t>Vito 116 Tourer Pro Auto</t>
  </si>
  <si>
    <t>44770323-Z5E</t>
  </si>
  <si>
    <t xml:space="preserve">Sprinter 517CDI PV BASE Manual   8-11 Seater </t>
  </si>
  <si>
    <t>90765523-ZX4</t>
  </si>
  <si>
    <t>Ford TOURNEO CUSTOM 2.0L LWB BUS SPORT 8AT (V2)</t>
  </si>
  <si>
    <t>V2</t>
  </si>
  <si>
    <t>Sprinter 517CDI PV PRO Manual      8-11 Seater</t>
  </si>
  <si>
    <t>90765523-ZY4</t>
  </si>
  <si>
    <t>Sprinter 517CDI  PV XL PRO    Manual 8-11 Seater</t>
  </si>
  <si>
    <t>90765723-ZY4</t>
  </si>
  <si>
    <t>Sprinter 517CDI PV BASE Automatic 8-11 Seater</t>
  </si>
  <si>
    <t>Sprinter 517CDI PV PRO Automatic   8-11 Seater</t>
  </si>
  <si>
    <t>Ford TOURNEO CUSTOM 2.0L LWB BUS TITANIUM X 8AT (V3)</t>
  </si>
  <si>
    <t>V3</t>
  </si>
  <si>
    <t>Sprinter 517CDI  PV XL PRO Automatic 8-11 Seater</t>
  </si>
  <si>
    <t>Vito 116 Tourer Select Auto</t>
  </si>
  <si>
    <t>Vito 119 Tourer Select Auto</t>
  </si>
  <si>
    <t>RT57-05-21-02</t>
  </si>
  <si>
    <t>Mini Bus, 12-14 seater, Piston displacement up to 2100cm³ (Petro /Diesel)</t>
  </si>
  <si>
    <t>2.0TD-14seater
6MT</t>
  </si>
  <si>
    <t>AW05/21/02/01</t>
  </si>
  <si>
    <t>2.0TD-14seater
6AT</t>
  </si>
  <si>
    <t>AW05/21/02/02</t>
  </si>
  <si>
    <t>Sprinter 311CDI 3.5 PV Standard BASE 12 Seater</t>
  </si>
  <si>
    <t>90763323-ZX2</t>
  </si>
  <si>
    <t>Sprinter 311CDI 3.5 PV Standard BASE 14 Seater</t>
  </si>
  <si>
    <t>Sprinter 311CDI 3.5 PV Standard PRO 12 Seater</t>
  </si>
  <si>
    <t>90763323-ZY2</t>
  </si>
  <si>
    <t>Sprinter 311CDI 3.5 PV Standard PRO 14 Seater</t>
  </si>
  <si>
    <t>Sprinter 311CDI 3.5 PV Standard BASE Auto 12 Seater</t>
  </si>
  <si>
    <t>Sprinter 311CDI 3.5 PV Standard BASE Auto 14 Seater</t>
  </si>
  <si>
    <t>Sprinter 311CDI 3.5 PV Standard PRO Auto 12 Seater</t>
  </si>
  <si>
    <t>Sprinter 311CDI 3.5 PV Standard PRO Auto 14 Seater</t>
  </si>
  <si>
    <t>Sprinter 317CDI PV BASE            14 Seater</t>
  </si>
  <si>
    <t>90763323-ZX4</t>
  </si>
  <si>
    <t>Sprinter 311CDI 3.5 PV Standard BASE Auto High Roof 12 Seater</t>
  </si>
  <si>
    <t>Sprinter 311CDI 3.5 PV Standard BASE Auto High Roof 14 Seater</t>
  </si>
  <si>
    <t>Sprinter 311CDI 3.5 PV Standard PRO HR Auto 12 Seater</t>
  </si>
  <si>
    <t>Sprinter 311CDI 3.5 PV Standard PRO HR Auto 14 Seater</t>
  </si>
  <si>
    <t>Sprinter 317CDI PV BASE Auto      14 Seater</t>
  </si>
  <si>
    <t>Sprinter 311CDI 3.49 PV Standard PRO 12 Seater</t>
  </si>
  <si>
    <t>90763323-Z2Y</t>
  </si>
  <si>
    <t>Sprinter 311CDI 3.49 PV Standard PRO 14 Seater</t>
  </si>
  <si>
    <t>Sprinter 317CDI PV BASE Auto HR 14 Seater</t>
  </si>
  <si>
    <t xml:space="preserve">Sprinter 517CDI PV BASE Manual 14 Seater </t>
  </si>
  <si>
    <t>Sprinter 517CDI PV PRO Manual   14 Seater</t>
  </si>
  <si>
    <t>Sprinter 311CDI 3.49 PV Standard PRO Auto 12 Seater</t>
  </si>
  <si>
    <t>Sprinter 311CDI 3.49 PV Standard PRO Auto 14 Seater</t>
  </si>
  <si>
    <t>Sprinter 517CDI PV BASE Automatic 14 Seater</t>
  </si>
  <si>
    <t>Sprinter 517CDI PV PRO Automatic 14 Seater</t>
  </si>
  <si>
    <t>Sprinter 311CDI 3.49 PV Standard PRO HR Auto 12 Seater</t>
  </si>
  <si>
    <t>Sprinter 311CDI 3.49 PV Standard PRO HR Auto 14 Seater</t>
  </si>
  <si>
    <t>Sprinter 319CDI PV AWD Standard SELECT Auto 14 Seater</t>
  </si>
  <si>
    <t>90763323-ZZ6</t>
  </si>
  <si>
    <t>RT57-05-21-03</t>
  </si>
  <si>
    <t>Mini Bus, 15-16 seater, Piston displacement up to 2100cm³ (Petro /Diesel)</t>
  </si>
  <si>
    <t>2.0TD-15seater
6MT</t>
  </si>
  <si>
    <t>AW05/21/03/01</t>
  </si>
  <si>
    <t>2.0TD-16seater
6MT</t>
  </si>
  <si>
    <t>AW05/21/03/03</t>
  </si>
  <si>
    <t>2.0TD-15seater
6AT</t>
  </si>
  <si>
    <t>AW05/21/03/02</t>
  </si>
  <si>
    <t>2.0TD-16seater
6AT</t>
  </si>
  <si>
    <t>Crafter 35 2.0 TDI 103kW MWB Man (AC) {16-seater} SA Vans [SYBB4A_S16]</t>
  </si>
  <si>
    <t>SYBB4A_S16</t>
  </si>
  <si>
    <t>Crafter 35 2.0 TDI 103kW MWB Man (AC) {16-seater} Angelo Kater [SYBB4A_S16]</t>
  </si>
  <si>
    <t>SYBB4A_A16</t>
  </si>
  <si>
    <t>Angelo Kater</t>
  </si>
  <si>
    <t>Crafter 35 2.0 TDI 103kW MWB Man (AC) {16-seater} Mr Coach [SYBB4A_S16]</t>
  </si>
  <si>
    <t>SYBB4A_M16</t>
  </si>
  <si>
    <t>Mr Coach</t>
  </si>
  <si>
    <t>SA Vans Conversions</t>
  </si>
  <si>
    <t>Sprinter 311CDI 3.5 PV Standard BASE 16 Seater</t>
  </si>
  <si>
    <t>Sprinter 311CDI 3.5 PV Standard PRO 16 Seater</t>
  </si>
  <si>
    <t>Sprinter 311CDI 3.5 PV Standard BASE Auto 16 Seater</t>
  </si>
  <si>
    <t>MERCEDES-BENZ SPRINTER 311 PANEL VAN with AC</t>
  </si>
  <si>
    <t>SPRINTER 311 PANEL VAN withAC</t>
  </si>
  <si>
    <t>30days</t>
  </si>
  <si>
    <t>MERCEDES-BENZ SA</t>
  </si>
  <si>
    <t>SPRINTER 311 PANEL VAN with AC</t>
  </si>
  <si>
    <t>90763323-Z2A</t>
  </si>
  <si>
    <t>Sprinter 311CDI 3.5 PV Standard PRO Auto 16 Seater</t>
  </si>
  <si>
    <t>Sprinter 317CDI PV BASE            16 Seater</t>
  </si>
  <si>
    <t>Sprinter 311CDI 3.5 PV Standard BASE Auto HR 16 Seater</t>
  </si>
  <si>
    <t>Sprinter 311CDI 3.5 PV Standard PRO HR Auto 16 Seater</t>
  </si>
  <si>
    <t>Sprinter 317CDI PV BASE Automatic 16 Seater</t>
  </si>
  <si>
    <t xml:space="preserve">Sprinter 517CDI PV BASE Manual 16 Seater </t>
  </si>
  <si>
    <t>Sprinter 517CDI PV PRO Manual   16 Seater</t>
  </si>
  <si>
    <t>Sprinter 517CDI  PV XL PRO Manual 16 Seater</t>
  </si>
  <si>
    <t>Sprinter 517CDI PV BASE Automatic 16 Seater</t>
  </si>
  <si>
    <t>Sprinter 517CDI PV PRO Automatic 16 Seater</t>
  </si>
  <si>
    <t>Sprinter 517CDI  PV XL PRO Automatic 16 Seater</t>
  </si>
  <si>
    <t>Sprinter 519CDI PV PRO Automatic 16 Seater</t>
  </si>
  <si>
    <t>90765523-ZY6</t>
  </si>
  <si>
    <t>Sprinter 519CDI PV XL PRO Manual 16 Seater</t>
  </si>
  <si>
    <t>90765723-ZY6</t>
  </si>
  <si>
    <t>Sprinter 519CDI PV XL PRO Automatic 16 Seater</t>
  </si>
  <si>
    <t>Sprinter 319CDI PV AWD Standard SELECT Auto 16 Seater</t>
  </si>
  <si>
    <t>90763323ZZ6</t>
  </si>
  <si>
    <t>RT57-05-24-01</t>
  </si>
  <si>
    <t>Mini Bus, 8-11 seater, Piston displacement 2200cm³ to 2400cm³ (Petrol /Diesel)</t>
  </si>
  <si>
    <t>Ford  Tourneo Custom  2.2TDCI LWB BUS  Trend 6MT 92kw (G3XE)</t>
  </si>
  <si>
    <t>G3XE</t>
  </si>
  <si>
    <t>Ford  Tourneo Custom 2.2TDCI LWB BUS Ambiente 6MT 74kw (G3XD)</t>
  </si>
  <si>
    <t>G3XD</t>
  </si>
  <si>
    <t>Ford TOURNEO CUSTOM 2.2TDCI SWB BUS LIMITED 6MT (G3UD)</t>
  </si>
  <si>
    <t>G3UD</t>
  </si>
  <si>
    <t>STARIA R2.2 11S EXECUTIVE BUS AT</t>
  </si>
  <si>
    <t>USCB</t>
  </si>
  <si>
    <t>Carnival 2.2 CRDI EX+ AT 8-Seater</t>
  </si>
  <si>
    <t>RT57-05-24-03</t>
  </si>
  <si>
    <t>Mini Bus, 15-16 seater, Piston displacement 2200cm³ to 2400cm³ (Petrol /Diesel)</t>
  </si>
  <si>
    <t>AW05/24/03</t>
  </si>
  <si>
    <t>RT57-05-26-02</t>
  </si>
  <si>
    <t>Mini Bus, 12-14 seater, Piston displacement 2500cm³ to 2600cm³ (Petrol/Diesel)</t>
  </si>
  <si>
    <t>Hiace 2.5D GL BUS 14's</t>
  </si>
  <si>
    <t>55W</t>
  </si>
  <si>
    <t>Busses - Other</t>
  </si>
  <si>
    <t>RT57-05-26-03</t>
  </si>
  <si>
    <t>Mini Bus, 15-16 seater, Piston displacement 2500cm³ to 2600cm³ (Petrol/Diesel)</t>
  </si>
  <si>
    <t>Hiace 2.5D Ses’fikile 16s</t>
  </si>
  <si>
    <t>CX2</t>
  </si>
  <si>
    <t>Busses - Taxi</t>
  </si>
  <si>
    <t>RT57-05-30-01</t>
  </si>
  <si>
    <t>Mini Bus, 8-11 seater, Piston displacement 2700cm³ to 3000cm³ (Petrol/Diesel)</t>
  </si>
  <si>
    <t>QUANTUM 2.8 LWB GL Bus 11-s</t>
  </si>
  <si>
    <t>MC5</t>
  </si>
  <si>
    <t>35S15 E5 V A8 (AUTOMATIC)</t>
  </si>
  <si>
    <t>EURO 5</t>
  </si>
  <si>
    <t xml:space="preserve">Quantum 2.8 LWB VX Bus 6-s </t>
  </si>
  <si>
    <t>MD5</t>
  </si>
  <si>
    <t>Quantum 2.8 LWB VX Bus 9-s</t>
  </si>
  <si>
    <t>ME5</t>
  </si>
  <si>
    <t>RT57-05-30-02</t>
  </si>
  <si>
    <t>Mini Bus, 12-14 seater, Piston displacement 2700cm³ to 3000cm³ (Petrol/Diesel)</t>
  </si>
  <si>
    <t>QUANTUM 2.8 SLWB GL Bus 14-s</t>
  </si>
  <si>
    <t>MA5</t>
  </si>
  <si>
    <t>QUANTUM 2.8 SLWB GL Bus 14-s 6AT</t>
  </si>
  <si>
    <t>MB5</t>
  </si>
  <si>
    <t>RT57-05-30-03</t>
  </si>
  <si>
    <t>Mini Bus, 15-16 seater, Piston displacement 2700cm³ to 3000cm³ (Petrol/Diesel)</t>
  </si>
  <si>
    <t>Hiace 2.7 Ses’fikile 16s</t>
  </si>
  <si>
    <t>CY2</t>
  </si>
  <si>
    <t>RT57-05-31-01</t>
  </si>
  <si>
    <t>Mini Bus, 8-11 seater, Piston displacement larger than 3000cm³ (Petrol/Diesel)</t>
  </si>
  <si>
    <t>RT57-05-50-23</t>
  </si>
  <si>
    <t>Bus, 20 - 23 seater, (Diesel), PANEL VAN CONVERSION ONLY</t>
  </si>
  <si>
    <t>Crafter 50 2.0 TDI 103kW XLWB Man (AC) {23-seater} SA Vans [SYDD4C_V23]</t>
  </si>
  <si>
    <t>SYDD4C_S23</t>
  </si>
  <si>
    <t>Crafter 50 2.0 TDI 103kW XLWB Man (AC) {23-seater} Angelo Kater [SYDD4C_A23]</t>
  </si>
  <si>
    <t>SYDD4C_A23</t>
  </si>
  <si>
    <t>Angelo Kater Mobile Concepts</t>
  </si>
  <si>
    <t>Crafter 50 2.0 TDI 120kW XLWB Man (AC) {23-seater} SA Vans [SYDD6C_V23]</t>
  </si>
  <si>
    <t>SYDD6C_S23</t>
  </si>
  <si>
    <t>Crafter 50 2.0 TDI 120kW XLWB Man (AC) {23-seater} Angelo Kater [SYDD6C_A23]</t>
  </si>
  <si>
    <t>SYDD6C_A23</t>
  </si>
  <si>
    <t>Crafter 50 2.0 TDI 103kW XLWB Man (AC) {23-seater} Mr Coach [SYDD4C_B23]</t>
  </si>
  <si>
    <t>SYDD4C_M23</t>
  </si>
  <si>
    <t>Crafter 50 2.0 TDI 120kW XLWB Man (AC) {23-seater} Mr Coach [SYDD6C_B23]</t>
  </si>
  <si>
    <t>SYDD6C_M23</t>
  </si>
  <si>
    <t>MERCEDES-BENZ 516 PANEL VAN</t>
  </si>
  <si>
    <t>SPRINTER 516 PANEL VAN with AC</t>
  </si>
  <si>
    <t>90765523-ZB7</t>
  </si>
  <si>
    <t>90765523-ZX7</t>
  </si>
  <si>
    <t>50C15H EV A8 V (AUTOMATIC)</t>
  </si>
  <si>
    <t>65C15HA8 V EV 1(AUTOMATIC) 26 SEATER</t>
  </si>
  <si>
    <t>65C15HA8 V EV 1(AUTOMATIC)</t>
  </si>
  <si>
    <t>RT57-05-50-24</t>
  </si>
  <si>
    <t>20-25 Seater Bus, Fitted with a diesel engine, developing not less than 350Nm of Torque. NON PANELVAN OR TRUCK CHASSIS CONVERTION (as per specification)</t>
  </si>
  <si>
    <t>Toyota Coaster Bus 4.0D 5MT - 74D</t>
  </si>
  <si>
    <t>74D</t>
  </si>
  <si>
    <t>Coaster 4.0D 5MT</t>
  </si>
  <si>
    <t>Toyota Coaster Bus 2.8D GL 6AT - 74E</t>
  </si>
  <si>
    <t>74E</t>
  </si>
  <si>
    <t>Coaster 2.8D DLX 6AT</t>
  </si>
  <si>
    <t>RT57-05-50-35</t>
  </si>
  <si>
    <t>Bus, 32 - 35 seater, Fitted with a diesel engine, developing not less than 500Nm of Torque. (as per specification)</t>
  </si>
  <si>
    <t>Pro 3009</t>
  </si>
  <si>
    <t>Pro3009</t>
  </si>
  <si>
    <t>Busmark</t>
  </si>
  <si>
    <t>Bus, 32 - 35 seater, Fitted with a diesel engine, developing not less than 350Nm of Torque. (as per specification)</t>
  </si>
  <si>
    <t>BUSMARK</t>
  </si>
  <si>
    <t>Hino 300 916 LWB MT Bus</t>
  </si>
  <si>
    <t>Hino 300 916 LWB AT, 35 Seater Predator MIDI BUS.</t>
  </si>
  <si>
    <t>BUSCO MARKETING</t>
  </si>
  <si>
    <t>Hino 300 916 LWB AT Bus</t>
  </si>
  <si>
    <t>NQR 500 BUS</t>
  </si>
  <si>
    <t>M220NE4</t>
  </si>
  <si>
    <t>MCV</t>
  </si>
  <si>
    <t>Busco</t>
  </si>
  <si>
    <t>BUSMARK 2000</t>
  </si>
  <si>
    <t>NQR 500 AMT BUS</t>
  </si>
  <si>
    <t>M220NE5</t>
  </si>
  <si>
    <t>14Days</t>
  </si>
  <si>
    <t>RT57-05-50-50</t>
  </si>
  <si>
    <t>Bus, 48 - 50 seater, Fitted with a diesel engine, developing not less than 650Nm of Torque. (as per specification)</t>
  </si>
  <si>
    <t>Hino 500 1326 FC MT Bus</t>
  </si>
  <si>
    <t>Hino 500 1627 AT FC SLWB AT PREDATOR COMMUTER BUS</t>
  </si>
  <si>
    <t>RT57-05-50-51</t>
  </si>
  <si>
    <t>Luxury Bus, 45 - 50 seater, Fitted with a diesel engine, developing not less than 650Nm of Torque, (as per specification).</t>
  </si>
  <si>
    <t>Hino 500 1627 AT FC SLWB AT PREDATOR SEMI LUX BUS</t>
  </si>
  <si>
    <t>RT57-05-50-60</t>
  </si>
  <si>
    <t>Bus, 60 seater, Fitted with a diesel engine, developing not less than 650Nm of Torque. (as per specification)</t>
  </si>
  <si>
    <t>Hino 500 1627 AT FC SLWB MT Bus</t>
  </si>
  <si>
    <t>Hino 500 1627 AT FC SLWB MT</t>
  </si>
  <si>
    <t>Hino 500 1627 AT FC SLWB MT PREDATOR COMMUTOR BUS</t>
  </si>
  <si>
    <t>Hino 500 1627 AT FC SLWB AT Bus</t>
  </si>
  <si>
    <t>Hino 500 1627 AT FC SLWB AT</t>
  </si>
  <si>
    <t>Hino 500 1627 AT FC SLWB AT PREDATOR COMMUTOR BUS</t>
  </si>
  <si>
    <t>FM16-270 FC</t>
  </si>
  <si>
    <t>euro2</t>
  </si>
  <si>
    <t>RT57-05-50-62</t>
  </si>
  <si>
    <t>Bus, 61-65 seater, Fitted with a diesel engine, developing not less than 650Nm of Torque. (as per specification)</t>
  </si>
  <si>
    <t>66 Seater Commuter Busmark Bus</t>
  </si>
  <si>
    <t>65 Seater Commuter Busmark Bus</t>
  </si>
  <si>
    <t>Hino 500 1627 AT FC SLWB AT SEMI LUXURY PREDATOR BUS</t>
  </si>
  <si>
    <t>ML180E28</t>
  </si>
  <si>
    <t>RT57-06-14-01</t>
  </si>
  <si>
    <t>Panel Van, 2 seater,up to 1400cm³, Payload 500kg (Petrol)</t>
  </si>
  <si>
    <t>Qalabotjha Trading &amp; Pfojects</t>
  </si>
  <si>
    <t>Eeco</t>
  </si>
  <si>
    <t>EC1</t>
  </si>
  <si>
    <t>126g/km</t>
  </si>
  <si>
    <t>GRAND i10 1.0 MOTION CARGO M/T  MY23</t>
  </si>
  <si>
    <t>AIR</t>
  </si>
  <si>
    <t>SWC Lifts Pty Ltd</t>
  </si>
  <si>
    <t xml:space="preserve">Renault Triber Express 1.0l </t>
  </si>
  <si>
    <t xml:space="preserve">SA Van Conversions </t>
  </si>
  <si>
    <t>Fiat</t>
  </si>
  <si>
    <t xml:space="preserve">Fiorino SX 1.4L FWD 5MT MY21 </t>
  </si>
  <si>
    <t>00-225-2LB-1</t>
  </si>
  <si>
    <t>VENUE 1.2 MOTION CARGO MT</t>
  </si>
  <si>
    <t>QXHC</t>
  </si>
  <si>
    <t>RT57-06-16-01</t>
  </si>
  <si>
    <t>Panel Van, 2 seater, 1500cm³ to 1600cm³, Payload 500kg (Petrol/Diesel)</t>
  </si>
  <si>
    <t xml:space="preserve">OPEL </t>
  </si>
  <si>
    <t>Combo Cargo Panel Van L1H1 Std. Payload ESSENTIA 1.6T Diesel MT5 Euro 5</t>
  </si>
  <si>
    <t>ODF051SG1L</t>
  </si>
  <si>
    <t>Caddy Cargo 1.6i 81kW Man [SBAAH4]</t>
  </si>
  <si>
    <t>SBAAH4</t>
  </si>
  <si>
    <t xml:space="preserve"> Combo Cargo Panel Van L1H1 Std. Payload ESSENTIA 1.6T Diesel MT5 Euro 5</t>
  </si>
  <si>
    <t>00-263-223-1</t>
  </si>
  <si>
    <t>Fiat Doblo Combi 1.6L FWD 6MT MY21</t>
  </si>
  <si>
    <t>00-263 -433-1</t>
  </si>
  <si>
    <t>RT57-06-20-01</t>
  </si>
  <si>
    <t>Panel Van, 2 seater,1700cm³ to 2000cm³, Load Volume LESS than 5000cm³, Payload 500kg- 1000kg  (Petrol/Diesel)</t>
  </si>
  <si>
    <t>Caddy Cargo 2.0 TDI 81kW Man [SBAA14]</t>
  </si>
  <si>
    <t>SBAA14</t>
  </si>
  <si>
    <t>Caddy Maxi Cargo 2.0 TDI 81kW Man [SBHA14]</t>
  </si>
  <si>
    <t>SBHA14</t>
  </si>
  <si>
    <t>Mercedes-Benz 114 VITO CDI Van PRO</t>
  </si>
  <si>
    <t>44760323-ZP1</t>
  </si>
  <si>
    <t>MERCEDES BENZ SA</t>
  </si>
  <si>
    <t>RT57-06-22-01</t>
  </si>
  <si>
    <t>Panel Van, 2 seater, 2000cm³ to 2200cm³, Load Volume MORE than 5000cm³, Payload from 750kg STANDARD ROOF (Petrol/Diesel)</t>
  </si>
  <si>
    <t>BOXER</t>
  </si>
  <si>
    <t>L2H1 2,2 HDI</t>
  </si>
  <si>
    <t>Ford  Transit Custom 2.2TDCI LWB VAN Ambiente 92kW 6MT (GYWE)</t>
  </si>
  <si>
    <t>GYWE</t>
  </si>
  <si>
    <t>T6.1 Panel Van 2.0 TDI 81kW LWB [SHH1E2]</t>
  </si>
  <si>
    <t>SHH1E2</t>
  </si>
  <si>
    <t>Renault Traffic 2.0l Panel Van</t>
  </si>
  <si>
    <t>FGE12132M</t>
  </si>
  <si>
    <t>T6.1 Panel Van 2.0 TDI 110kW LWB DSG [SHH1F7]</t>
  </si>
  <si>
    <t>SHH1F7</t>
  </si>
  <si>
    <t>Ford  Transit Custom 2.2TDCI SWB SPORT VAN  6MT 92kW (GYOC)</t>
  </si>
  <si>
    <t>GYOC</t>
  </si>
  <si>
    <t>STARIA R2.2 P/VAN AT</t>
  </si>
  <si>
    <t>Ford TRANSIT CUSTOM 2.0L LWB VAN BASE 6MT (NRBA)</t>
  </si>
  <si>
    <t>NRBA</t>
  </si>
  <si>
    <t>Crafter 35 2.0 TDI 103kW MWB Man (AC) [SYBB4A]</t>
  </si>
  <si>
    <t>SYBB4A</t>
  </si>
  <si>
    <t>Crafter 35 2.0 TDI 103kW MWB Auto (AC) [SYBB4B]</t>
  </si>
  <si>
    <t>SYBB4B</t>
  </si>
  <si>
    <t>Crafter 35 2.0 TDI 103kW MWB Man LCV (AC) Code 8 [SYBB4A_5EV]</t>
  </si>
  <si>
    <t>SYBB4A_5EV</t>
  </si>
  <si>
    <t>MERCEDES-BENZ SPRINTER 311 PANEL VAN</t>
  </si>
  <si>
    <t>SPRINTER 311 PANEL VAN</t>
  </si>
  <si>
    <t>Sprinter 311PV(3.5GVM Code 10) Standard BASE</t>
  </si>
  <si>
    <t>Sprinter 311PV(3.5GVM Code 10) Standard PRO Manual</t>
  </si>
  <si>
    <t>Crafter 35 2.0 TDI 103kW MWB Auto LCV (AC) Code 8 [SYBB4B_5EV]</t>
  </si>
  <si>
    <t>SYBB4B_5EV</t>
  </si>
  <si>
    <t>Ford TRANSIT CUSTOM 2.0L LWB VAN SPORT 8AT (V1)</t>
  </si>
  <si>
    <t>V1</t>
  </si>
  <si>
    <t>Sprinter 311PV(3.5GVM Code 10) Standard BASE Automatic</t>
  </si>
  <si>
    <t>Sprinter 311PV(3.5GVM Code 10) Standard PRO Automatic</t>
  </si>
  <si>
    <t>Sprinter 317PV BASE</t>
  </si>
  <si>
    <t>Sprinter 317PV BASE Automatic</t>
  </si>
  <si>
    <t>MERCEDES-BENZ SPRINTER 517  PANEL VAN</t>
  </si>
  <si>
    <t>SPRINTER 517  PANEL VAN</t>
  </si>
  <si>
    <t>90765523-Z4A</t>
  </si>
  <si>
    <t>Sprinter 311PV(3.49GVM Code 8)  Standard PRO Manual</t>
  </si>
  <si>
    <t>Sprinter 311PV(3.49GVM Code 8) Standard PRO Auto</t>
  </si>
  <si>
    <t>RT57-06-22-02</t>
  </si>
  <si>
    <t xml:space="preserve">Panel Van, 2 seater, 2000cm³ to 2200cm³, Load Volume MORE than 5000cm³, Payload from 750kg, HIGH ROOF (Petrol/Diesel) </t>
  </si>
  <si>
    <t xml:space="preserve">Peugeot  </t>
  </si>
  <si>
    <t>L4H1 2,2 HDI</t>
  </si>
  <si>
    <t>Ford TRANSIT PANEL VAN 2.2 TDCi 330 MWB 6MT 92 kW (GYHA)</t>
  </si>
  <si>
    <t>GYHA</t>
  </si>
  <si>
    <t>Crafter 35 2.0 TDI 103kW MWB Man High Roof (AC) [SYBB4A_XHB]</t>
  </si>
  <si>
    <t>SYBB4A_XHB</t>
  </si>
  <si>
    <t>Ford Transit Custom 2.2L Diesel (470E) LWB-Extended (Jumbo) High Roof RWD (GYCA)</t>
  </si>
  <si>
    <t>GYCA</t>
  </si>
  <si>
    <t>Crafter 35 2.0 TDI 103kW MWB Auto High Roof (AC) [SYBB4B_XHB]</t>
  </si>
  <si>
    <t>SYBB4B_XHB</t>
  </si>
  <si>
    <t>Crafter 35 2.0 TDI 103kW MWB Man High Roof (AC) [SYBB4A_3R2]</t>
  </si>
  <si>
    <t>Ford TRANSIT PANEL VAN 2.0L TDCi 350 LWB - 2.0L TDCi 8AT (V4)</t>
  </si>
  <si>
    <t>V4</t>
  </si>
  <si>
    <t>Ford TRANSIT PANEL VAN 2.0L TDCi 470 ELWB - 2.0L TDCi 6MT (V5)</t>
  </si>
  <si>
    <t>V5</t>
  </si>
  <si>
    <t>Crafter 35 2.0 TDI 103kW MWB Auto High Roof (EMS wired) [SYBB4B_XHE]</t>
  </si>
  <si>
    <t>SYBB4B_XHE</t>
  </si>
  <si>
    <t>Crafter 35 2.0 TDI 130kW MWB Auto High Roof (AC) [SYBB8B_XHB]</t>
  </si>
  <si>
    <t>SYBB8B_XHB</t>
  </si>
  <si>
    <t>Crafter 50 2.0 TDI 103kW XLWB Man (AC) [SYDD4C]</t>
  </si>
  <si>
    <t>SYDD4C</t>
  </si>
  <si>
    <t>Crafter 35 2.0 TDI 103kW MWB Man LCV High Roof (AC) Code 8 [SYBB4A_8HB]</t>
  </si>
  <si>
    <t>SYBB4A_8HB</t>
  </si>
  <si>
    <t>Crafter 50 2.0 TDI 103kW XLWB Man (AC) {Off Road} [SYDD4C_XDE]</t>
  </si>
  <si>
    <t>SYDD4C_XDE</t>
  </si>
  <si>
    <t>Crafter 35 2.0 TDI 103kW MWB Man 4MOTION® High Roof (AC) [SYBB4Y_XHB]</t>
  </si>
  <si>
    <t>SYBB4Y_XHB</t>
  </si>
  <si>
    <t>Crafter 35 2.0 TDI 130kW MWB Auto High Roof (EMS wired) [SYBB8B_XHE]</t>
  </si>
  <si>
    <t>SYBB8B_XHE</t>
  </si>
  <si>
    <t>Crafter 50 2.0 TDI 120kW XLWB Man (AC) [SYDD6C]</t>
  </si>
  <si>
    <t>SYDD6C</t>
  </si>
  <si>
    <t>Crafter 35 2.0 TDI 103kW MWB Auto LCV High Roof (AC) Code 8 [SYBB4B_8HB]</t>
  </si>
  <si>
    <t>SYBB4B_8HB</t>
  </si>
  <si>
    <t>Crafter 50 2.0 TDI 120kW XLWB Man (AC) {Off Road} [SYDD6C_XDE]</t>
  </si>
  <si>
    <t>SYDD6C_XDE</t>
  </si>
  <si>
    <t>Crafter 35 2.0 TDI 103kW MWB Man 4MOTION® High Roof (EMS wired) [SYBB4Y_XHE]</t>
  </si>
  <si>
    <t>SYBB4Y_XHE</t>
  </si>
  <si>
    <t>Crafter 35 2.0 TDI 103kW MWB Man 4MOTION® High Roof (EMS wired) {Off Road} [SYBB4Y_XDE]</t>
  </si>
  <si>
    <t>SYBB4Y_XDE</t>
  </si>
  <si>
    <t>Crafter 35 2.0 TDI 130kW MWB Auto 4MOTION® High Roof (AC) [SYBB8Z_XHB]</t>
  </si>
  <si>
    <t>SYBB8Z_XHB</t>
  </si>
  <si>
    <t>Sprinter 311PV(3.5GVM Code 10) Standard BASE Automatic High Roof</t>
  </si>
  <si>
    <t>Crafter 35 2.0 TDI 103kW MWB Auto LCV High Roof Code 8 (EMS wired) [SYBB4B_8HE]</t>
  </si>
  <si>
    <t>SYBB4B_8HE</t>
  </si>
  <si>
    <t>Crafter 35 2.0 TDI 130kW MWB Auto LCV High Roof (AC) Code 8 [SYBB8B_8HB]</t>
  </si>
  <si>
    <t>SYBB8B_8HB</t>
  </si>
  <si>
    <t>Sprinter 311PV(3.5GVM Code 10) Standard PRO High Roof Automatic</t>
  </si>
  <si>
    <t>Crafter 35 2.0 TDI 130kW MWB Auto 4MOTION® High Roof (EMS wired) [SYBB8Z_XHE]</t>
  </si>
  <si>
    <t>SYBB8Z_XHE</t>
  </si>
  <si>
    <t>Crafter 35 2.0 TDI 103kW MWB Man 4MOTION® LCV High Roof (AC) Code 8 [SYBB4Y_8HB]</t>
  </si>
  <si>
    <t>SYBB4Y_8HB</t>
  </si>
  <si>
    <t>Crafter 35 2.0 TDI 130kW MWB Auto LCV High Roof Code 8 (EMS wired) [SYBB8B_8HE]</t>
  </si>
  <si>
    <t>SYBB8B_8HE</t>
  </si>
  <si>
    <t>Sprinter 317PV BASE Automatic High Roof</t>
  </si>
  <si>
    <t>Sprinter 517PV BASE Manual</t>
  </si>
  <si>
    <t>Sprinter 517PV PRO Manual</t>
  </si>
  <si>
    <t>Crafter 35 2.0 TDI 130kW MWB Auto 4MOTION® High Roof (EMS wired) {Off Road} [SYBB8Z_XDE]</t>
  </si>
  <si>
    <t>SYBB8Z_XDE</t>
  </si>
  <si>
    <t>Crafter 35 2.0 TDI 103kW MWB Man 4MOTION® LCV High Roof Code 8 (EMS wired) [SYBB4Y_8HE]</t>
  </si>
  <si>
    <t>SYBB4Y_8HE</t>
  </si>
  <si>
    <t>Crafter 35 2.0 TDI 103kW MWB Man 4MOTION® LCV High Roof Code 8 (EMS wired) {Off Road} [SYBB4Y_8DE]</t>
  </si>
  <si>
    <t>SYBB4Y_8DE</t>
  </si>
  <si>
    <t>Sprinter 517PV XL PRO Manual</t>
  </si>
  <si>
    <t>Crafter 35 2.0 TDI 130kW MWB Auto 4MOTION® LCV High Roof (AC) Code 8 [SYBB8Z_8HB]</t>
  </si>
  <si>
    <t>SYBB8Z_8HB</t>
  </si>
  <si>
    <t>Sprinter 517PV BASE Automatic</t>
  </si>
  <si>
    <t>Sprinter 517PV PRO Automatic</t>
  </si>
  <si>
    <t>Sprinter 311PV(3.49GVM Code 8) Standard PRO Auto High Roof</t>
  </si>
  <si>
    <t>Sprinter 517PV XL PRO Automatic</t>
  </si>
  <si>
    <t>Crafter 35 2.0 TDI 130kW MWB Auto 4MOTION® LCV High Roof Code 8 (EMS wired) [SYBB8Z_8HE]</t>
  </si>
  <si>
    <t>SYBB8Z_8HE</t>
  </si>
  <si>
    <t>Sprinter 519PV PRO Auto</t>
  </si>
  <si>
    <t>Sprinter 519PV XL PRO Manual</t>
  </si>
  <si>
    <t>Crafter 35 2.0 TDI 130kW MWB Auto 4MOTION® LCV High Roof Code 8 (EMS wired) {Off Road} [SYBB8Z_8DE]</t>
  </si>
  <si>
    <t>SYBB8Z_8DE</t>
  </si>
  <si>
    <t>Sprinter 519PV XL PRO Auto</t>
  </si>
  <si>
    <t>Sprinter 519PV AWD PRO Auto</t>
  </si>
  <si>
    <t>90765523-Z6Y</t>
  </si>
  <si>
    <t>Sprinter 319PV AWD Standard SELECT</t>
  </si>
  <si>
    <t>RT57-06-23-01</t>
  </si>
  <si>
    <t>Panel Van, 2 seater, 2200cm³ to 2300cm³, Payload from 750kg  STANDARD ROOF (Petrol/Diesel)</t>
  </si>
  <si>
    <t>RT57-06-23-02</t>
  </si>
  <si>
    <t>Panel Van, 2 seater, 2200cm³ to 2300cm³, Payload from 750kg HIGH ROOF (Petrol/Diesel)</t>
  </si>
  <si>
    <t>Fiat Ducato CH2 (00-290-4G2-4)</t>
  </si>
  <si>
    <t>00-290-4G2-4</t>
  </si>
  <si>
    <t>Fiat Ducato XLH2 (00-295-HG2-4)</t>
  </si>
  <si>
    <t>00-295-HG2-4</t>
  </si>
  <si>
    <t>RT57-06-30-01</t>
  </si>
  <si>
    <t>Panel Van, 2 seater, 2800cm³ to 3000cm³, Payload from 1000kg, STANDARD ROOF (Petrol/Diesel)</t>
  </si>
  <si>
    <t>Quantum 2.8 LWB Panel Van 3-s</t>
  </si>
  <si>
    <t>MF5</t>
  </si>
  <si>
    <t xml:space="preserve">Quantum 2.8 LWB Crew Cab 6-s </t>
  </si>
  <si>
    <t>MH5</t>
  </si>
  <si>
    <t>50C15H E5V A8 V (AUTOMATIC)</t>
  </si>
  <si>
    <t>RT57-06-30-02</t>
  </si>
  <si>
    <t>Panel Van, 2 seater, 2800cm³ to 3000cm³, Payload from 1000kg, HIGH ROOF (Petrol/Diesel)</t>
  </si>
  <si>
    <t>Quantum 2.8 SLWB Panel Van 3-s</t>
  </si>
  <si>
    <t>MG5</t>
  </si>
  <si>
    <t>70S15E3A8 V WX (AUTOMATIC)</t>
  </si>
  <si>
    <t>RT57-07-01-01</t>
  </si>
  <si>
    <t>Motor cycle, piston displacement less than 600cm³, 4x4 side x side (S X S) 3 way, 2WD, 4 stroke ultramatic V-belt gearbox and reverse complete with speedometer (Petrol)</t>
  </si>
  <si>
    <t>Qalabotjha Trading and Projects</t>
  </si>
  <si>
    <t>Linhai</t>
  </si>
  <si>
    <t>T ARCHON 400 (4X4)</t>
  </si>
  <si>
    <t>30-90 DAYS</t>
  </si>
  <si>
    <t>T BOSS 550</t>
  </si>
  <si>
    <t>RT57-07-01-02</t>
  </si>
  <si>
    <t>Motor cycle, piston displacement more than 600cm³, 4x4 side x side (S X S) 3 way, 2WD, 4 stroke ultramatic V-belt gearbox and reverse complete with speedometer (Petrol)</t>
  </si>
  <si>
    <t>Polaris</t>
  </si>
  <si>
    <t>Ranger 570EFI (3 Seater)</t>
  </si>
  <si>
    <t>RT57-07-01-03</t>
  </si>
  <si>
    <t>Motor cycle, piston displacement less than 600cm³, 4x4 side x side (S X S) 3 way, AWD, 4 stroke ultramatic V-belt gearbox and reverse complete with speedometer (Petrol)</t>
  </si>
  <si>
    <t>Ranger Crew 570EFI (6 Seater)</t>
  </si>
  <si>
    <t>RT57-07-01-04</t>
  </si>
  <si>
    <t>Motor cycle, piston displacement more than 600cm³, 4x4 side x side (S X S) 3 way, AWD, 4 stroke ultramatic V-belt gearbox and reverse complete with speedometer (Petrol)</t>
  </si>
  <si>
    <t>Ranger 1000EPS (3 Seater)</t>
  </si>
  <si>
    <t>RT57-07-01-06</t>
  </si>
  <si>
    <t>Motor cycle, piston displacement not less than 600cm³, 4x4 side x side (S X S) 3 way, 4WD, Difflock, 4 stroke ultramatic V-belt gearbox and reverse complete with speedometer (Petrol)</t>
  </si>
  <si>
    <t>Ranger XP1000 (3 Seater)</t>
  </si>
  <si>
    <t>RT57-07-01-07</t>
  </si>
  <si>
    <t>Motor cycle 4x2 (Quad) 300/400cm³, petrol engine, 4 stroke, 5 speed gearbox and reverse complete with all lights and speedometer (Petrol)</t>
  </si>
  <si>
    <t>Rustler 300 (4x2)</t>
  </si>
  <si>
    <t>Honda  TRX 250 TM Quad</t>
  </si>
  <si>
    <t>TRX250</t>
  </si>
  <si>
    <t>Ratshikuni Asset Management  PTY LTD</t>
  </si>
  <si>
    <t>TRX420TM</t>
  </si>
  <si>
    <t>LT-F400F</t>
  </si>
  <si>
    <t>RT57-07-01-08</t>
  </si>
  <si>
    <t>Motor cycle 4x4 (Quad) 300/400cm³, petrol engine, 4 stroke, 5 speed gearbox and reverse complete with all lights and speedometer (Petrol)</t>
  </si>
  <si>
    <t>RUSTLER PROMAX 500 (4x4)</t>
  </si>
  <si>
    <t>30-120 DAYS</t>
  </si>
  <si>
    <t>Rustler 300 (4x4)</t>
  </si>
  <si>
    <t>Honda  TRX 420 FA6 Quad 4x4</t>
  </si>
  <si>
    <t>TRX420</t>
  </si>
  <si>
    <t>TRX420FA6</t>
  </si>
  <si>
    <t>RT57-07-02-01</t>
  </si>
  <si>
    <t>Motor cycle –road bike  - piston displacement up to 225cm³ gearbox minimum of 4 speeds - equipped with lights, speedometer, optional provision for a delivery box and mounting bracket (Petrol)</t>
  </si>
  <si>
    <t>ACE125</t>
  </si>
  <si>
    <t>GSX150FDFM3</t>
  </si>
  <si>
    <t>XR190L</t>
  </si>
  <si>
    <t>RT57-07-02-02</t>
  </si>
  <si>
    <t>Motor cycle - semi-trail type - piston displacement up to 225cm³ gearbox minimum of 4 speeds - equipped with lights, speedometer, optional provision for a delivery box and mounting bracket (Petrol)</t>
  </si>
  <si>
    <t>XR125</t>
  </si>
  <si>
    <t>Honda XR 150 L</t>
  </si>
  <si>
    <t>XR150</t>
  </si>
  <si>
    <t>DR200</t>
  </si>
  <si>
    <t>RT57-07-02-03</t>
  </si>
  <si>
    <t>Motor cycle trail type - piston displacement 196cm³ to 250cm³, 4 stroke engine, gearbox minimum of 4 speed, equipped with lights, speedometer (Petrol)</t>
  </si>
  <si>
    <t>DS250RLM4</t>
  </si>
  <si>
    <t>Honda CRF300L</t>
  </si>
  <si>
    <t>CRF300</t>
  </si>
  <si>
    <t>CRF300L</t>
  </si>
  <si>
    <t xml:space="preserve">RT57-07-02-04 </t>
  </si>
  <si>
    <t>Motor cycle, Road Bike, Piston displacement 600cm³ to 800cm³, ABS braking system, supplied and equipped with all pannier boxes top and side mounts (Petrol)</t>
  </si>
  <si>
    <t>NC750X</t>
  </si>
  <si>
    <t>Honda NC750XD (DCT)</t>
  </si>
  <si>
    <t>NC750DCT</t>
  </si>
  <si>
    <t>DL650XT</t>
  </si>
  <si>
    <t>RT57-07-02-05</t>
  </si>
  <si>
    <t>Motor cycle, On -off road bike piston displacement 600cm³ to 800cm³. ABS braking system, supplied and equipped with all pannier boxes top and side mounts. (Petrol)</t>
  </si>
  <si>
    <t>Honda NC750X</t>
  </si>
  <si>
    <t>GSX8FRQM3</t>
  </si>
  <si>
    <t>RT57-07-02-06</t>
  </si>
  <si>
    <t>Motor cycle, Road Bike, Piston displacement 800cm³ to 1300cm³, ABS braking system, supplied and equipped with all pannier boxes top and side mounts (Petrol)</t>
  </si>
  <si>
    <t>GSX-S1000GX</t>
  </si>
  <si>
    <t>Honda CRF1100 ABS Africa Twin</t>
  </si>
  <si>
    <t>CRF1100ATW</t>
  </si>
  <si>
    <t>Honda CRF1100 DCT Africa Twin</t>
  </si>
  <si>
    <t>CRF1100DCTATW</t>
  </si>
  <si>
    <t>BMW</t>
  </si>
  <si>
    <t>R 1250 RT</t>
  </si>
  <si>
    <t>0L01</t>
  </si>
  <si>
    <t>GSX1300R</t>
  </si>
  <si>
    <t>RT57-07-02-07</t>
  </si>
  <si>
    <t>Motor cycle - On -off road bike piston displacement 800cm³ to 1300cm³.ABS braking system, supplied and equipped with all pannier boxes top and side mounts. (Petrol)</t>
  </si>
  <si>
    <t>DL1050XT</t>
  </si>
  <si>
    <t>CRF1100A</t>
  </si>
  <si>
    <t>R 1300 GS</t>
  </si>
  <si>
    <t>0M21</t>
  </si>
  <si>
    <t>0M22</t>
  </si>
  <si>
    <t>111 g/km</t>
  </si>
  <si>
    <t>RT57-07-02-08</t>
  </si>
  <si>
    <t>Motor cycle, Road Bike, Piston displacement minimum of 1150cm³, minimum of 80KW, ABS braking system, supplied and equipped with all pannier boxes top and side mounts, Maximum weight with full tank of fuel 300kg (Petrol)</t>
  </si>
  <si>
    <t>RT57-07-04-01</t>
  </si>
  <si>
    <t>Golf Cart (2 -Seater), Petrol</t>
  </si>
  <si>
    <t>CLUB CAR</t>
  </si>
  <si>
    <t>TEMPO GASOLINE 2</t>
  </si>
  <si>
    <t>RT57-07-04-02</t>
  </si>
  <si>
    <t>Golf Cart (4- Seater or more), Petrol</t>
  </si>
  <si>
    <t>TEMPO GASOLINE 2+2</t>
  </si>
  <si>
    <t>RT57-08-20-01</t>
  </si>
  <si>
    <t>Four/five seater sedan 4 doors - piston displacement up to 2000cm³, Minimum of 130KW (Petrol /Diesel) High Performance Sedan Vehicle</t>
  </si>
  <si>
    <t>BMW 3 Series 320i LCI Sedan (135Kw)</t>
  </si>
  <si>
    <t xml:space="preserve">BMW 2 Series </t>
  </si>
  <si>
    <t>BMW 2 Series M235i xDrive  Gran Coupe(225Kw)</t>
  </si>
  <si>
    <t>BMW 3 Series 320d LCI Sedan</t>
  </si>
  <si>
    <t>BMW 3 Series 330i LCI Sedan (190Kw)</t>
  </si>
  <si>
    <t>Four/five seater sedan 4 doors - piston displacement 2000cm³ to 2400cm³, Minimum of 130KW  (Petrol /Diesel) High Performance Sedan Vehicles</t>
  </si>
  <si>
    <t>C43 4M (W206) ZA</t>
  </si>
  <si>
    <t>20608722-ZA2</t>
  </si>
  <si>
    <t>SL43 (R232) ZA</t>
  </si>
  <si>
    <t>23245022-ZA1</t>
  </si>
  <si>
    <t>RT57-08-20-02</t>
  </si>
  <si>
    <t>Four/five seater hatch 5 doors - piston displacement up to 2000cm³, Minimum of 130KW (Petrol /Diesel) High Performance Sedan Vehicle</t>
  </si>
  <si>
    <t>A1 Sporback 2.0 TFSI S tronic S line</t>
  </si>
  <si>
    <t>BMW 1 Series</t>
  </si>
  <si>
    <t>BMW 1 Series 128ti Sports Hatch(180Kw)</t>
  </si>
  <si>
    <t>BMW 1 Series M135i xDrive Sports Hatch(225Kw)</t>
  </si>
  <si>
    <t>CR-V  1.5 Turbo Executive CVT</t>
  </si>
  <si>
    <t>HCRV15TEX</t>
  </si>
  <si>
    <t>CR-V  1.5 Turbo Exclusive AWD CVT</t>
  </si>
  <si>
    <t>HCRV15TEXC</t>
  </si>
  <si>
    <t>A35 4M Sedan FL (V177) ZA</t>
  </si>
  <si>
    <t>17715122-ZA2</t>
  </si>
  <si>
    <t>CLA 35 4M FL (C118) ZA</t>
  </si>
  <si>
    <t>11835122-ZA2</t>
  </si>
  <si>
    <t>A35 4M FL (W177) ZA</t>
  </si>
  <si>
    <t>17705122-ZA2</t>
  </si>
  <si>
    <t>A45 S 4M+ FL (W177) ZA</t>
  </si>
  <si>
    <t>7705422-ZA2</t>
  </si>
  <si>
    <t>CLA45 4M+ FL (C118) ZA</t>
  </si>
  <si>
    <t>11835422-ZA2</t>
  </si>
  <si>
    <t>RT57-08-24-01</t>
  </si>
  <si>
    <t>A35 Sedan</t>
  </si>
  <si>
    <t>RT57-08-24-02</t>
  </si>
  <si>
    <t>Four/five seater hatch 5 doors - piston displacement 2000cm³ to 2400cm³, Minimum of 130KW  (Petrol /Diesel) High Performance Sedan Vehicles</t>
  </si>
  <si>
    <t>RT57-08-25-01</t>
  </si>
  <si>
    <t xml:space="preserve">SUV, 4x2, 5 doors. Piston displacement 2000cm³ to 2500cm³, Minimum of 125kW  (Petrol/Diesel) High Performance SUV Vehicles </t>
  </si>
  <si>
    <t>H6 2.0T PREMIUM 7DCT</t>
  </si>
  <si>
    <t>H6P2PA</t>
  </si>
  <si>
    <t>H6 2.0T LUXURY 7DCT</t>
  </si>
  <si>
    <t>H6L2PA</t>
  </si>
  <si>
    <t>Mahindra XUV700 2.0 6AT AX7</t>
  </si>
  <si>
    <t>H6 2.0T LUXURY 7DCT 4WD</t>
  </si>
  <si>
    <t>H6L4PA</t>
  </si>
  <si>
    <t>H6 2.0T 7DCT 2WD Premium</t>
  </si>
  <si>
    <t>H6 2.0T S-LUXURY 7DCT 4WD</t>
  </si>
  <si>
    <t>H6S4PA</t>
  </si>
  <si>
    <t>H6GT 2.0T S-LUXURY 7DCT 4WD</t>
  </si>
  <si>
    <t>H6GTS4PA</t>
  </si>
  <si>
    <t>BMW X3 sDrive 20i</t>
  </si>
  <si>
    <t>16GP</t>
  </si>
  <si>
    <t>Kia Sorento 2.2 CRDI EX+ AWD DCT 7-Seater</t>
  </si>
  <si>
    <t>MQ4</t>
  </si>
  <si>
    <t>Kia Sorento 2.2 CRDI SX AWD DCT 7-Seater</t>
  </si>
  <si>
    <t>MQ5</t>
  </si>
  <si>
    <t>GLB220D</t>
  </si>
  <si>
    <t>X247</t>
  </si>
  <si>
    <t>Kia Sorento 2.2 CRDI SXL AWD DCT 7-Seater NEW</t>
  </si>
  <si>
    <t>MQ6</t>
  </si>
  <si>
    <t>PALISADE R2.2 7 STR ELITE 7AT 4 MY23</t>
  </si>
  <si>
    <t>LXC</t>
  </si>
  <si>
    <t>RT57-08-25-02</t>
  </si>
  <si>
    <t xml:space="preserve">SUV, 4x4, 5 doors. Piston displacement 2000cm³ to 2500cm³, Minimum of 169kW(Petrol/Diesel) High Performance SUV Vehicles </t>
  </si>
  <si>
    <t>GLE300d</t>
  </si>
  <si>
    <t>RT57-08-30-01</t>
  </si>
  <si>
    <t xml:space="preserve">Four/five seater sedan 4 doors - piston displacement 3000cm³&gt;, - Minimum of 200KW  (Petrol) High Performance Sedan Vehicles </t>
  </si>
  <si>
    <t>BMW 3 Series M340i xDrive Sedan(285Kw)</t>
  </si>
  <si>
    <t>40FF</t>
  </si>
  <si>
    <t>RT57-08-30-03</t>
  </si>
  <si>
    <t>Four/five seater sedan 4 doors - piston displacement 3000cm³&gt;, - Minimum of 160KW (Diesel) High Performance Sedan Vehicles</t>
  </si>
  <si>
    <t>RT57-08-40-01</t>
  </si>
  <si>
    <t xml:space="preserve">SUV, 4x2 or 4x4, 5 doors. Piston displacement 3000cm³ to 4000cm³, Minimum of 200kW(Petrol) High Performance SUV Vehicles </t>
  </si>
  <si>
    <t>BMW X6 xDrive40i SAV</t>
  </si>
  <si>
    <t>32EX</t>
  </si>
  <si>
    <t>GLS 63 4M + F/L (X167) ZA</t>
  </si>
  <si>
    <t>16798922-ZA2</t>
  </si>
  <si>
    <t>RT57-08-50-01</t>
  </si>
  <si>
    <t xml:space="preserve">SUV, 4x2 or 4x4, 5 doors. Piston displacement 4000cm³ to 5000cm³,Minimum of 300kW  (Petrol) High Performance SUV Vehicles </t>
  </si>
  <si>
    <t>BMW X5 M60i SAV</t>
  </si>
  <si>
    <t>RT57-09-01-01</t>
  </si>
  <si>
    <t>Maintenance Motor Grader with operating mass not less than 13,500kg and mouldboard not less than 3.6m (12ft). Fitted with a diesel engine, developing not less than 650 Nm of torque.</t>
  </si>
  <si>
    <t>Komatsu</t>
  </si>
  <si>
    <t>GD535-5</t>
  </si>
  <si>
    <t>l/h*2580 stated as g/hour</t>
  </si>
  <si>
    <t>SEM</t>
  </si>
  <si>
    <t>SEM919</t>
  </si>
  <si>
    <t>HYUNDAI</t>
  </si>
  <si>
    <t>HG190</t>
  </si>
  <si>
    <t xml:space="preserve">Hidromek </t>
  </si>
  <si>
    <t>MG330 Tier 3 Maintenance Grader</t>
  </si>
  <si>
    <t>-</t>
  </si>
  <si>
    <t>14 - 21 days from firm order for stock units</t>
  </si>
  <si>
    <t>EPA3</t>
  </si>
  <si>
    <t xml:space="preserve">Fumani Holdings </t>
  </si>
  <si>
    <t>John Deere</t>
  </si>
  <si>
    <t>620G</t>
  </si>
  <si>
    <t>EU Stage ll/Tier 2</t>
  </si>
  <si>
    <t>RT57-09-01-02</t>
  </si>
  <si>
    <t>Construction Motor Grader with operating mass not less than 17,000kg and mouldboard not less than 4.27m (14ft). Fitted with a diesel engine, developing not less than 850Nm of torque.</t>
  </si>
  <si>
    <t>SHANTUI</t>
  </si>
  <si>
    <t>SG21-C6</t>
  </si>
  <si>
    <t>Revaro</t>
  </si>
  <si>
    <t>T-Rex 1017</t>
  </si>
  <si>
    <t>Tier 2</t>
  </si>
  <si>
    <t>Luigong</t>
  </si>
  <si>
    <t>4215D</t>
  </si>
  <si>
    <t>GD555-5</t>
  </si>
  <si>
    <t>GD675-5</t>
  </si>
  <si>
    <t>MG460 Construction Grader</t>
  </si>
  <si>
    <t>EPA2</t>
  </si>
  <si>
    <t>670G</t>
  </si>
  <si>
    <t>RT57-09-01-03</t>
  </si>
  <si>
    <t>Extra Heavy Construction Motor Grader with operating mass not less than 19,000kg and mouldboard not less than 4.27m (14ft). Fitted with a diesel engine, developing not less than 1000Nm of torque.</t>
  </si>
  <si>
    <t>770G</t>
  </si>
  <si>
    <t>EU Stage II/Tier 2</t>
  </si>
  <si>
    <t>GD705-5</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</si>
  <si>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</si>
  <si>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</si>
  <si>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Bull</t>
  </si>
  <si>
    <t>HD96</t>
  </si>
  <si>
    <t>15 Days</t>
  </si>
  <si>
    <t>GEHL</t>
  </si>
  <si>
    <t>GBL-X-900</t>
  </si>
  <si>
    <t>EPA1</t>
  </si>
  <si>
    <t>Bobcat</t>
  </si>
  <si>
    <t>B730M</t>
  </si>
  <si>
    <t>B730M series</t>
  </si>
  <si>
    <t>10 working days</t>
  </si>
  <si>
    <t>HD100</t>
  </si>
  <si>
    <t>Tier 3</t>
  </si>
  <si>
    <t>Kubota</t>
  </si>
  <si>
    <t>EK90</t>
  </si>
  <si>
    <t>KubotaEK90</t>
  </si>
  <si>
    <t>NEWHOLLAND</t>
  </si>
  <si>
    <t>B80C</t>
  </si>
  <si>
    <t>JCB</t>
  </si>
  <si>
    <t>3DX PRO TLB</t>
  </si>
  <si>
    <t>7-10DAYS</t>
  </si>
  <si>
    <t>CASE</t>
  </si>
  <si>
    <t>570SV</t>
  </si>
  <si>
    <t>Tier 3 Complaint</t>
  </si>
  <si>
    <t>777A</t>
  </si>
  <si>
    <t xml:space="preserve">Bell Equipment Sales South Africa </t>
  </si>
  <si>
    <t>3CX Plus</t>
  </si>
  <si>
    <t>New Holland</t>
  </si>
  <si>
    <t>B90B</t>
  </si>
  <si>
    <t>3CX Plus with ExtraDig</t>
  </si>
  <si>
    <t>H940S</t>
  </si>
  <si>
    <t>3 months</t>
  </si>
  <si>
    <t>Low</t>
  </si>
  <si>
    <t>MST</t>
  </si>
  <si>
    <t>M542S</t>
  </si>
  <si>
    <t>315SL</t>
  </si>
  <si>
    <t>WB93-5EO</t>
  </si>
  <si>
    <t>RT57-09-03-01</t>
  </si>
  <si>
    <t>A heavy duty 4X2 Tractor with an operating mass of at least 2400 kg (un-ballasted).. Fitted with a diesel engine, developing not less than 55kW power and 250Nm of torque.  To be used for pulling and operating a 1,5 m slasher.</t>
  </si>
  <si>
    <t xml:space="preserve">LANDINI </t>
  </si>
  <si>
    <t>SOLIS 75 4X2</t>
  </si>
  <si>
    <t>7 DAYS</t>
  </si>
  <si>
    <t>TIER 2</t>
  </si>
  <si>
    <t>Merafe Holdings</t>
  </si>
  <si>
    <t>NEW HOLLAND</t>
  </si>
  <si>
    <t>TT75</t>
  </si>
  <si>
    <t>Tier 2/3 Complaint</t>
  </si>
  <si>
    <t>MAHINDRA TRACTOR</t>
  </si>
  <si>
    <t>Mahindra 7590 2WD</t>
  </si>
  <si>
    <t>TR75902WDSA</t>
  </si>
  <si>
    <t>STAGE III-A</t>
  </si>
  <si>
    <t>Mahindra 7580 2WD</t>
  </si>
  <si>
    <t>TR75802WDSA</t>
  </si>
  <si>
    <t>EK75 NETS(4x2)</t>
  </si>
  <si>
    <t>2,3g/km</t>
  </si>
  <si>
    <t>EK6075</t>
  </si>
  <si>
    <t>KubotaEK6075</t>
  </si>
  <si>
    <t>EK6090 (4x2 Without Cab)</t>
  </si>
  <si>
    <t>KubotaEK6090NoCab4x2</t>
  </si>
  <si>
    <t>M8540</t>
  </si>
  <si>
    <t>KubotaM8540</t>
  </si>
  <si>
    <t>M9540DTH12-E3-SAF</t>
  </si>
  <si>
    <t>KubotaM9540DTH12</t>
  </si>
  <si>
    <t>M9540DTHQ12-E3-SAF</t>
  </si>
  <si>
    <t>KubotaM9540DTHQ12</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</si>
  <si>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</si>
  <si>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</si>
  <si>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EK6090 (4x4 With Cab)</t>
  </si>
  <si>
    <t>KubotaEK6090Cab4x4</t>
  </si>
  <si>
    <t>EK90NETS CABIN (4x4)</t>
  </si>
  <si>
    <t>2,3G/KM</t>
  </si>
  <si>
    <t>M9540 (4x4 with cab)</t>
  </si>
  <si>
    <t>KubotaM9540Cab4x4</t>
  </si>
  <si>
    <t>Zoomlion</t>
  </si>
  <si>
    <t>RN904 Cab</t>
  </si>
  <si>
    <t>RN904</t>
  </si>
  <si>
    <t>6095 Cab</t>
  </si>
  <si>
    <t>M108S (4x4 With Cab)</t>
  </si>
  <si>
    <t>KubotaM108SCab4x4</t>
  </si>
  <si>
    <t>Case</t>
  </si>
  <si>
    <t>Farmall 110 Cab</t>
  </si>
  <si>
    <t>Farmall 110</t>
  </si>
  <si>
    <t>Tier 4</t>
  </si>
  <si>
    <t>TD5.110 Cab</t>
  </si>
  <si>
    <t>TD5.110</t>
  </si>
  <si>
    <t>Landini</t>
  </si>
  <si>
    <t>Super 100DT Cab</t>
  </si>
  <si>
    <t>Super 100DT</t>
  </si>
  <si>
    <t>RT57-09-03-03</t>
  </si>
  <si>
    <t>A heavy duty 4X4 Tractor fitted with a open cab, with an operating mass of at least 3200 kg (un-ballasted). Fitted with a diesel engine, developing not less than 68kW power and 280Nm of torque. To be used for pulling and operating a 6 ton Trailer.</t>
  </si>
  <si>
    <t>EK90NETS  (4x4)</t>
  </si>
  <si>
    <t>JX95</t>
  </si>
  <si>
    <t>TD95</t>
  </si>
  <si>
    <t>EK6090 (4x4 Without Cab)</t>
  </si>
  <si>
    <t>KubotaEK6090NoCab4x4</t>
  </si>
  <si>
    <t>M9540 (4x4 without cab)</t>
  </si>
  <si>
    <t>KubotaM9540NoCab4x4</t>
  </si>
  <si>
    <t>6095 Open Station</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</si>
  <si>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</si>
  <si>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</si>
  <si>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6120B Cab</t>
  </si>
  <si>
    <t>T6120</t>
  </si>
  <si>
    <t>Maxxum 125 V-line Cab</t>
  </si>
  <si>
    <t>Maxxum 125</t>
  </si>
  <si>
    <t>Landorce 125DT Cab</t>
  </si>
  <si>
    <t>Landforce 125</t>
  </si>
  <si>
    <t>M 135 GX</t>
  </si>
  <si>
    <t>T 6050 Cab</t>
  </si>
  <si>
    <t>T6050</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</si>
  <si>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</si>
  <si>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</si>
  <si>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Bell</t>
  </si>
  <si>
    <t>2304E</t>
  </si>
  <si>
    <t>B823E30</t>
  </si>
  <si>
    <t>RT57-09-04-01</t>
  </si>
  <si>
    <t>A 12 ton single drum vibrating Roller fitted with a fully enclosed cab, with an operating mass of at not less than 12,000 kg (un-ballasted). Fitted with a turbo charged diesel engine, developing not less than 88kW power.</t>
  </si>
  <si>
    <t>SR12-5</t>
  </si>
  <si>
    <t>Sany</t>
  </si>
  <si>
    <t>SSR120C</t>
  </si>
  <si>
    <t>SSR120-5</t>
  </si>
  <si>
    <t>6114E</t>
  </si>
  <si>
    <t>SEM 512</t>
  </si>
  <si>
    <t>30 DAYS</t>
  </si>
  <si>
    <t>0,54 g/km</t>
  </si>
  <si>
    <t>Hamm</t>
  </si>
  <si>
    <t>HC119</t>
  </si>
  <si>
    <t>BOMAG</t>
  </si>
  <si>
    <t>BW212D-5 SL</t>
  </si>
  <si>
    <t>BW213D-5 SL</t>
  </si>
  <si>
    <t>DYNAPAC</t>
  </si>
  <si>
    <t>CA25D</t>
  </si>
  <si>
    <t>CA35D</t>
  </si>
  <si>
    <t>Bomag</t>
  </si>
  <si>
    <t>BW211 D-5SL 103KW</t>
  </si>
  <si>
    <t>130 days</t>
  </si>
  <si>
    <t>Ammann</t>
  </si>
  <si>
    <t>ASC110</t>
  </si>
  <si>
    <t>RT57-09-04-02</t>
  </si>
  <si>
    <t>A drawn grid roller with square mesh, grid shaped rolling wheels, suitable for road construction, with an operating mass not less that 14,000kg and not more than16,000kg</t>
  </si>
  <si>
    <t>MARTIN TRAILER</t>
  </si>
  <si>
    <t>D-SERIES</t>
  </si>
  <si>
    <t>RT57-09-04-03</t>
  </si>
  <si>
    <t>Double drum, Walk behind Hydrostatic driven roller with operating mass not less than 650kg and drum width between 600mm to 650mm. Fitted with a diesel engine.</t>
  </si>
  <si>
    <t>RW750D</t>
  </si>
  <si>
    <t>BW65H</t>
  </si>
  <si>
    <t>KWANGWANE PLANT SOLUTIONS</t>
  </si>
  <si>
    <t xml:space="preserve">Bomag </t>
  </si>
  <si>
    <t>BW65D</t>
  </si>
  <si>
    <t>Turner Morris</t>
  </si>
  <si>
    <t>S-VV600H</t>
  </si>
  <si>
    <t>1-2 WEEKS</t>
  </si>
  <si>
    <t>ARW65</t>
  </si>
  <si>
    <t>Dynapac</t>
  </si>
  <si>
    <t>DTR75</t>
  </si>
  <si>
    <t>RT57-09-04-05</t>
  </si>
  <si>
    <t>Double drum, Walk behind Hydrostatic driven roller with operating mass not less than 760kg and drum width between 700mm to 750mm Fitted with a diesel engine.</t>
  </si>
  <si>
    <t>VV700</t>
  </si>
  <si>
    <t>S-VV700H</t>
  </si>
  <si>
    <t>1-2 weeks</t>
  </si>
  <si>
    <t>BW75H</t>
  </si>
  <si>
    <t>RT57-09-04-06</t>
  </si>
  <si>
    <t>Double drum, Ride-on Hydrostatic driven roller with operating mass not less than 1,400kg and drum width not less than 900mm. Fitted with a diesel engine.</t>
  </si>
  <si>
    <t>BW90SL-5</t>
  </si>
  <si>
    <t>CC950</t>
  </si>
  <si>
    <t>ARX16</t>
  </si>
  <si>
    <t>EPA4</t>
  </si>
  <si>
    <t>RT57-09-04-07</t>
  </si>
  <si>
    <t>Double drum, Ride-on Hydrostatic driven roller with operating mass not less than 1,400kg and drum width not less than 1,000mm. Fitted with a diesel engine.</t>
  </si>
  <si>
    <t>BW100SLM-5</t>
  </si>
  <si>
    <t>BW100 AD-5</t>
  </si>
  <si>
    <t>STR 30C</t>
  </si>
  <si>
    <t>STR30-5</t>
  </si>
  <si>
    <t>HD30VV</t>
  </si>
  <si>
    <t>BW120 AD-5</t>
  </si>
  <si>
    <t>CT260-120</t>
  </si>
  <si>
    <t>ARX26</t>
  </si>
  <si>
    <t>RT57-09-05-01</t>
  </si>
  <si>
    <t>Crawler Mounted Hydraulic Excavator with operating mass of approximately 20,000kg and equipped with a backhoe bucket with a capacity of not less than 1.0m³ (SAE). Fitted with a diesel engine, developing not less than 100kW power.</t>
  </si>
  <si>
    <t>SE215W</t>
  </si>
  <si>
    <t>PC210-10M0</t>
  </si>
  <si>
    <t>SDLG</t>
  </si>
  <si>
    <t>E6215H</t>
  </si>
  <si>
    <t>Lovol</t>
  </si>
  <si>
    <t>FR215E2</t>
  </si>
  <si>
    <t>SANY</t>
  </si>
  <si>
    <t>SY210C</t>
  </si>
  <si>
    <t>SANYSY210C</t>
  </si>
  <si>
    <t>Shantui</t>
  </si>
  <si>
    <t>SE210-9</t>
  </si>
  <si>
    <t>CX220LC</t>
  </si>
  <si>
    <t>E215LC</t>
  </si>
  <si>
    <t>R215L</t>
  </si>
  <si>
    <t>LOVOL</t>
  </si>
  <si>
    <t>FR245E2</t>
  </si>
  <si>
    <t>LOVOLFR245E2</t>
  </si>
  <si>
    <t>Kobelco</t>
  </si>
  <si>
    <t>SK220</t>
  </si>
  <si>
    <t>SK220XD-10</t>
  </si>
  <si>
    <t>R920</t>
  </si>
  <si>
    <t>R920 Excavator</t>
  </si>
  <si>
    <t>Tier3 A</t>
  </si>
  <si>
    <t>Sumitomo</t>
  </si>
  <si>
    <t>SH210-6</t>
  </si>
  <si>
    <t>JS205</t>
  </si>
  <si>
    <t>922E</t>
  </si>
  <si>
    <t>T-Rex 6210</t>
  </si>
  <si>
    <t>Hyundai</t>
  </si>
  <si>
    <t>Develon</t>
  </si>
  <si>
    <t>DX220</t>
  </si>
  <si>
    <t>CX220C LC</t>
  </si>
  <si>
    <t>CX220C</t>
  </si>
  <si>
    <t>SY215C</t>
  </si>
  <si>
    <t>SANYSY215C</t>
  </si>
  <si>
    <t>HX220HD</t>
  </si>
  <si>
    <t>ZE215</t>
  </si>
  <si>
    <t>ZE215E</t>
  </si>
  <si>
    <t>DOOSAN DEVELON</t>
  </si>
  <si>
    <t>DX225LC-7M</t>
  </si>
  <si>
    <t>E210LC</t>
  </si>
  <si>
    <t>RT57-09-05-02</t>
  </si>
  <si>
    <t>Crawler Mounted Hydraulic Excavator with operating mass of approximately 30,000kg and equipped with a backhoe bucket with a capacity of not less than 1.6m³ (SAE). Fitted with a diesel engine, developing not less than 150kW power.</t>
  </si>
  <si>
    <t>SE305LCW</t>
  </si>
  <si>
    <t>E6335H</t>
  </si>
  <si>
    <t>FR260F</t>
  </si>
  <si>
    <t>LOVOLFR260F</t>
  </si>
  <si>
    <t>PC300-8</t>
  </si>
  <si>
    <t>JS305</t>
  </si>
  <si>
    <t>SH300-6</t>
  </si>
  <si>
    <t>EXCAVATOR</t>
  </si>
  <si>
    <t>SY 335 C</t>
  </si>
  <si>
    <t>SY330H</t>
  </si>
  <si>
    <t>SANYSY330H</t>
  </si>
  <si>
    <t>HX300SL</t>
  </si>
  <si>
    <t>SK300</t>
  </si>
  <si>
    <t>SK300LC-10</t>
  </si>
  <si>
    <t>SY335H</t>
  </si>
  <si>
    <t>SANYSY335H</t>
  </si>
  <si>
    <t>933E</t>
  </si>
  <si>
    <t>SY305H</t>
  </si>
  <si>
    <t>Tier 5</t>
  </si>
  <si>
    <t>T-Rex 6330</t>
  </si>
  <si>
    <t>CX300C</t>
  </si>
  <si>
    <t>CX300</t>
  </si>
  <si>
    <t>DX300</t>
  </si>
  <si>
    <t>ZE335E</t>
  </si>
  <si>
    <t>R930</t>
  </si>
  <si>
    <t>R930 Excavator</t>
  </si>
  <si>
    <t>E300LC</t>
  </si>
  <si>
    <t>RT57-09-05-03</t>
  </si>
  <si>
    <t>Crawler Mounted Hydraulic Excavator with operating mass of approximately 45,000kg and equipped with a backhoe bucket with a capacity of not less than 1.9m³ (SAE). Fitted with a diesel engine, developing not less than 250kW power</t>
  </si>
  <si>
    <t>PC450LC-8</t>
  </si>
  <si>
    <t>FR420F</t>
  </si>
  <si>
    <t>LOVOLFR420F</t>
  </si>
  <si>
    <t>SY500H</t>
  </si>
  <si>
    <t>SANYSY500H</t>
  </si>
  <si>
    <t>SH490LHD-6</t>
  </si>
  <si>
    <t>ZE490</t>
  </si>
  <si>
    <t>ZE490EK</t>
  </si>
  <si>
    <t>T-Rex 6490</t>
  </si>
  <si>
    <t>SE470 LC</t>
  </si>
  <si>
    <t>SE470LC</t>
  </si>
  <si>
    <t>950E</t>
  </si>
  <si>
    <t>SK520</t>
  </si>
  <si>
    <t>SK520XDLC-10</t>
  </si>
  <si>
    <t>HX500L</t>
  </si>
  <si>
    <t>RT57-09-06-01</t>
  </si>
  <si>
    <t>Front End Loader with bucket capacity of approximately 1.4m³ (SAE) and operating mass of not less than 8,500kg. Fitted with a diesel engine, developing not less than 70kW power.</t>
  </si>
  <si>
    <t>L36-B5</t>
  </si>
  <si>
    <t>SL30WN</t>
  </si>
  <si>
    <t>Lonking</t>
  </si>
  <si>
    <t>LG 883N</t>
  </si>
  <si>
    <t>LG 833N</t>
  </si>
  <si>
    <t>636D</t>
  </si>
  <si>
    <t>0,34 g/km</t>
  </si>
  <si>
    <t>L935H</t>
  </si>
  <si>
    <t>HL630L</t>
  </si>
  <si>
    <t>SD200</t>
  </si>
  <si>
    <t>FL936H</t>
  </si>
  <si>
    <t>935H</t>
  </si>
  <si>
    <t>621XS</t>
  </si>
  <si>
    <t>WA200-6</t>
  </si>
  <si>
    <t>422ZX</t>
  </si>
  <si>
    <t>432ZX</t>
  </si>
  <si>
    <t>L524</t>
  </si>
  <si>
    <t>L524 Wheel Loader</t>
  </si>
  <si>
    <t>150 Days</t>
  </si>
  <si>
    <t>444G</t>
  </si>
  <si>
    <t>HL740</t>
  </si>
  <si>
    <t>621F</t>
  </si>
  <si>
    <t>RT57-09-06-02</t>
  </si>
  <si>
    <t>Front End Loader with bucket capacity of approximately 2.2m³ (SAE) and operating mass of not less than 12,600kg. Fitted with a diesel engine, developing not less than 120kW power.</t>
  </si>
  <si>
    <t>L946H</t>
  </si>
  <si>
    <t>SL50W</t>
  </si>
  <si>
    <t>655D</t>
  </si>
  <si>
    <t>0.53 g/km</t>
  </si>
  <si>
    <t>SD300</t>
  </si>
  <si>
    <t>WA320-6</t>
  </si>
  <si>
    <t>544K</t>
  </si>
  <si>
    <t>436ZX</t>
  </si>
  <si>
    <t>HL757-9S</t>
  </si>
  <si>
    <t>RT57-09-06-03</t>
  </si>
  <si>
    <t>Front End Loader with bucket capacity of approximately 4.0m³ (SAE) and operating mass of not less than 17,000kg. Fitted with a diesel engine, developing not less than 140kW power.</t>
  </si>
  <si>
    <t>SL60W-2</t>
  </si>
  <si>
    <t>L968F</t>
  </si>
  <si>
    <t>ZL50NC</t>
  </si>
  <si>
    <t>660D</t>
  </si>
  <si>
    <t>SYL956</t>
  </si>
  <si>
    <t>SANYSYL956</t>
  </si>
  <si>
    <t>FL968H</t>
  </si>
  <si>
    <t>ZWL55G</t>
  </si>
  <si>
    <t>821F</t>
  </si>
  <si>
    <t>WA430-6</t>
  </si>
  <si>
    <t>455ZX</t>
  </si>
  <si>
    <t>921F</t>
  </si>
  <si>
    <t>DL420A-7M</t>
  </si>
  <si>
    <t>HL760-9S</t>
  </si>
  <si>
    <t>DL420</t>
  </si>
  <si>
    <t>FRONT END LOADER</t>
  </si>
  <si>
    <t>SW 978 K1</t>
  </si>
  <si>
    <t>L566</t>
  </si>
  <si>
    <t>L566 Wheel Loader</t>
  </si>
  <si>
    <t>977H</t>
  </si>
  <si>
    <t>SW978K</t>
  </si>
  <si>
    <t>SANYSW978K</t>
  </si>
  <si>
    <t>HL775-9</t>
  </si>
  <si>
    <t>744L</t>
  </si>
  <si>
    <t>RT57-09-07-01</t>
  </si>
  <si>
    <t>20 Ton payload, Articulated Dump Truck (ADT), Fitted with a diesel engine developing not less than 160 kW (DIN).</t>
  </si>
  <si>
    <t>B25E</t>
  </si>
  <si>
    <t>A824E35</t>
  </si>
  <si>
    <t>TA230</t>
  </si>
  <si>
    <t>TA230 Ariticulated Dump Truck ADT</t>
  </si>
  <si>
    <t>Tier4</t>
  </si>
  <si>
    <t>RT57-09-08-01</t>
  </si>
  <si>
    <t>A 3 ton lifting capacity forklift truck with operating mass of not less than 4 000 kg and with a two stage mast, and minimum of 3 meter lifting height, is required. Fitted with a diesel engine, developing not less than 45kW power.</t>
  </si>
  <si>
    <t>CPD30</t>
  </si>
  <si>
    <t>SF30</t>
  </si>
  <si>
    <t>CPCD35</t>
  </si>
  <si>
    <t>FD35D</t>
  </si>
  <si>
    <t>FD35</t>
  </si>
  <si>
    <t>Giant</t>
  </si>
  <si>
    <t>BTX-D35</t>
  </si>
  <si>
    <t>kemag</t>
  </si>
  <si>
    <t>D30</t>
  </si>
  <si>
    <t>TCM</t>
  </si>
  <si>
    <t>FD30</t>
  </si>
  <si>
    <t>FD30 T6</t>
  </si>
  <si>
    <t xml:space="preserve">BOBCAT DOOSAN </t>
  </si>
  <si>
    <t>D30S-5</t>
  </si>
  <si>
    <t>225F</t>
  </si>
  <si>
    <t>H884F12</t>
  </si>
  <si>
    <t>940-4</t>
  </si>
  <si>
    <t>RT57-09-08-02</t>
  </si>
  <si>
    <t>A 6 ton lifting capacity forklift truck with operating mass of not less than 8,600kg and with a two stage mast, and minimum of 3.0m lifting height, is required. Fitted with a diesel engine, developing not less than 66kW power.</t>
  </si>
  <si>
    <t xml:space="preserve">FD60 </t>
  </si>
  <si>
    <t>FD60</t>
  </si>
  <si>
    <t>BTX</t>
  </si>
  <si>
    <t>7 TON FORKLIFT</t>
  </si>
  <si>
    <t>1 MONTH</t>
  </si>
  <si>
    <t>KEMACH</t>
  </si>
  <si>
    <t>D70</t>
  </si>
  <si>
    <t>CLG2070H</t>
  </si>
  <si>
    <t>SF70</t>
  </si>
  <si>
    <t>Ct lift</t>
  </si>
  <si>
    <t>FD60Z8</t>
  </si>
  <si>
    <t>FD60Z</t>
  </si>
  <si>
    <t>BTX-D7O</t>
  </si>
  <si>
    <t>RT57-09-09-01</t>
  </si>
  <si>
    <t>Steel Wheel (Landfill Compactor) fitted with a fully enclosed ROPS cab, with operating mass of approximately 30,000kg and equipped with a blade with a capacity of approximately 11.0m³. Fitted with a diesel engine, developing not less than 180kW power.</t>
  </si>
  <si>
    <t>SR28MR</t>
  </si>
  <si>
    <t>BC573RB-3</t>
  </si>
  <si>
    <t>TANA</t>
  </si>
  <si>
    <t>H260</t>
  </si>
  <si>
    <t>BC673RB-5</t>
  </si>
  <si>
    <t>H320</t>
  </si>
  <si>
    <t>RT57-09-09-02</t>
  </si>
  <si>
    <t>Steel Wheel (Landfill Compactor) fitted with a fully enclosed ROPS cab, with operating mass of approximately 40,000kg and equipped with a blade with a capacity of approximately 14.0m³. Fitted with a diesel engine, developing not less than 300kW power.</t>
  </si>
  <si>
    <t>BC773RB-5</t>
  </si>
  <si>
    <t>H380</t>
  </si>
  <si>
    <t>BC873RB-5</t>
  </si>
  <si>
    <t>BC972RB-3</t>
  </si>
  <si>
    <t>H450</t>
  </si>
  <si>
    <t>RT57-09-09-03</t>
  </si>
  <si>
    <t>Crawler Dozer (Landfill Compactor) fitted with a fully enclosed ROPS cab, with operating mass of approximately 30,000kg and equipped with a blade with a capacity of approximately 7.0m³. Fitted with a diesel engine, developing not less than 180kW power</t>
  </si>
  <si>
    <t>D85EX-15R</t>
  </si>
  <si>
    <t>Dressta</t>
  </si>
  <si>
    <t>TD-20M LA</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</si>
  <si>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</si>
  <si>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</si>
  <si>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</si>
  <si>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TD-25M LA</t>
  </si>
  <si>
    <t>RT57-09-09-05</t>
  </si>
  <si>
    <t>Crawler Dozer fitted with a fully enclosed ROPS cab, with operating mass of approximately 30,000kg and equipped with a blade with a capacity of approximately 5.0m³. Fitted with a diesel engine, developing not less than 180kW power.</t>
  </si>
  <si>
    <t>B230</t>
  </si>
  <si>
    <t>SD22W</t>
  </si>
  <si>
    <t>ZD220</t>
  </si>
  <si>
    <t>2050M</t>
  </si>
  <si>
    <t>TD-20M Extra</t>
  </si>
  <si>
    <t>PR746</t>
  </si>
  <si>
    <t>PR746 Crawler Dozer</t>
  </si>
  <si>
    <t>365 Days</t>
  </si>
  <si>
    <t>Emmision stage 3A</t>
  </si>
  <si>
    <t>950K</t>
  </si>
  <si>
    <t>RT57-09-09-06</t>
  </si>
  <si>
    <t>Crawler Dozer fitted with a fully enclosed ROPS cab, with operating mass of approximately 40,000kg and equipped with a blade with a capacity of approximately 9.6m³. Fitted with a diesel engine, developing not less than 250kW power.</t>
  </si>
  <si>
    <t>SD32W</t>
  </si>
  <si>
    <t>ZD320</t>
  </si>
  <si>
    <t>TD-25M Extra</t>
  </si>
  <si>
    <t>PR756</t>
  </si>
  <si>
    <t>PR756 Crawler Dozer</t>
  </si>
  <si>
    <t>Emmision stage V</t>
  </si>
  <si>
    <t>1050K</t>
  </si>
  <si>
    <t>RT57-09-10-01</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</si>
  <si>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</si>
  <si>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Gehl</t>
  </si>
  <si>
    <t>R134a</t>
  </si>
  <si>
    <t>L318</t>
  </si>
  <si>
    <t>SR200B</t>
  </si>
  <si>
    <t>S510</t>
  </si>
  <si>
    <t>HSL650</t>
  </si>
  <si>
    <t>155HD</t>
  </si>
  <si>
    <t xml:space="preserve">BOBCAT </t>
  </si>
  <si>
    <t>S450E</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</si>
  <si>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</si>
  <si>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HSL850</t>
  </si>
  <si>
    <t>316GR</t>
  </si>
  <si>
    <t>RT57-09-10-02</t>
  </si>
  <si>
    <t>CDM312</t>
  </si>
  <si>
    <t>L325</t>
  </si>
  <si>
    <t>S630HF</t>
  </si>
  <si>
    <t>BOBCAT</t>
  </si>
  <si>
    <t>S650HF</t>
  </si>
  <si>
    <t>Contract RT57-2022 Contract Circular - Pricing valid for the period effective from 1 August 2024 to 31 October 2024</t>
  </si>
  <si>
    <t>GP/SUB</t>
  </si>
  <si>
    <t>SMG200C</t>
  </si>
  <si>
    <t>SANYSMG200C</t>
  </si>
  <si>
    <t>New Price Including VAT</t>
  </si>
  <si>
    <t>ORA 300 Super Luxury</t>
    <phoneticPr fontId="0" type="noConversion"/>
  </si>
  <si>
    <t>ORA 400 Super Luxury</t>
    <phoneticPr fontId="0" type="noConversion"/>
  </si>
  <si>
    <t>ORA 400 Ultra Luxury</t>
    <phoneticPr fontId="0" type="noConversion"/>
  </si>
  <si>
    <t>ORA GT 400 Ultra Luxury</t>
    <phoneticPr fontId="0" type="noConversion"/>
  </si>
  <si>
    <t>HAVAL JOLION 1.5T CITY 6MT</t>
    <phoneticPr fontId="0" type="noConversion"/>
  </si>
  <si>
    <t>HAVAL JOLION 1.5T PREMIUM 7DCT</t>
    <phoneticPr fontId="0" type="noConversion"/>
  </si>
  <si>
    <r>
      <t>SEM                        (</t>
    </r>
    <r>
      <rPr>
        <i/>
        <sz val="11"/>
        <rFont val="Arial Narrow"/>
        <family val="2"/>
      </rPr>
      <t>A Caterpillar Brand</t>
    </r>
    <r>
      <rPr>
        <sz val="11"/>
        <rFont val="Arial Narrow"/>
        <family val="2"/>
      </rPr>
      <t>)</t>
    </r>
  </si>
  <si>
    <t>Wacker Neuson</t>
  </si>
  <si>
    <t>RD7HF</t>
  </si>
  <si>
    <t>Amendment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</si>
</sst>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R&quot;#,##0;[Red]\-&quot;R&quot;#,##0"/>
    <numFmt numFmtId="44" formatCode="_-&quot;R&quot;* #,##0.00_-;\-&quot;R&quot;* #,##0.00_-;_-&quot;R&quot;* &quot;-&quot;??_-;_-@_-"/>
    <numFmt numFmtId="43" formatCode="_-* #,##0.00_-;\-* #,##0.00_-;_-* &quot;-&quot;??_-;_-@_-"/>
    <numFmt numFmtId="164" formatCode="_-&quot;R &quot;* #,##0.00_-;\-&quot;R &quot;* #,##0.00_-;_-&quot;R &quot;* &quot;-&quot;??_-;_-@_-"/>
    <numFmt numFmtId="165" formatCode="&quot;R&quot;#,##0.00"/>
    <numFmt numFmtId="166" formatCode="&quot;R&quot;#,##0"/>
    <numFmt numFmtId="167" formatCode="_(&quot;$&quot;* #,##0.00_);_(&quot;$&quot;* \(#,##0.00\);_(&quot;$&quot;* &quot;-&quot;??_);_(@_)"/>
    <numFmt numFmtId="168" formatCode="0.00\ &quot;Kg&quot;"/>
    <numFmt numFmtId="169" formatCode="0.00000"/>
    <numFmt numFmtId="170" formatCode="0.000000"/>
    <numFmt numFmtId="171" formatCode="[$-1C09]dd\ mmmm\ yyyy;@"/>
    <numFmt numFmtId="172" formatCode="0\ &quot;day(s)&quot;"/>
    <numFmt numFmtId="173" formatCode="0.00\ &quot;g/km&quot;"/>
    <numFmt numFmtId="174" formatCode="&quot;R &quot;#,##0.00"/>
    <numFmt numFmtId="175" formatCode="0\ &quot;g/km&quot;"/>
    <numFmt numFmtId="176" formatCode="&quot;R&quot;#,##0;[Red]\(&quot;R&quot;#,##0\)"/>
  </numFmts>
  <fonts count="2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2"/>
      <color indexed="8"/>
      <name val="Times New Roman"/>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b/>
      <sz val="11"/>
      <name val="Arial Narrow"/>
      <family val="2"/>
    </font>
    <font>
      <sz val="11"/>
      <color theme="1"/>
      <name val="Arial"/>
      <family val="2"/>
    </font>
    <font>
      <b/>
      <sz val="11"/>
      <color theme="0"/>
      <name val="Arial Narrow"/>
      <family val="2"/>
    </font>
    <font>
      <sz val="10"/>
      <color indexed="8"/>
      <name val="Calibri"/>
      <family val="2"/>
    </font>
    <font>
      <sz val="8"/>
      <name val="Arial"/>
      <family val="2"/>
    </font>
    <font>
      <sz val="10"/>
      <color theme="1"/>
      <name val="Arial"/>
      <family val="2"/>
    </font>
    <font>
      <sz val="12"/>
      <color theme="1"/>
      <name val="Arial Narrow"/>
      <family val="2"/>
    </font>
    <font>
      <b/>
      <sz val="12"/>
      <name val="Calibri"/>
      <family val="2"/>
      <scheme val="minor"/>
    </font>
    <font>
      <sz val="12"/>
      <name val="Calibri"/>
      <family val="2"/>
      <scheme val="minor"/>
    </font>
    <font>
      <b/>
      <sz val="16"/>
      <color theme="1"/>
      <name val="Arial Narrow"/>
      <family val="2"/>
    </font>
    <font>
      <b/>
      <sz val="16"/>
      <color rgb="FFFF0000"/>
      <name val="Arial Narrow"/>
      <family val="2"/>
    </font>
    <font>
      <sz val="10"/>
      <name val="Arial"/>
      <family val="2"/>
    </font>
    <font>
      <i/>
      <sz val="11"/>
      <name val="Arial Narrow"/>
      <family val="2"/>
    </font>
  </fonts>
  <fills count="10">
    <fill>
      <patternFill patternType="none"/>
    </fill>
    <fill>
      <patternFill patternType="gray125"/>
    </fill>
    <fill>
      <patternFill patternType="solid">
        <fgColor indexed="50"/>
        <bgColor indexed="64"/>
      </patternFill>
    </fill>
    <fill>
      <patternFill patternType="solid">
        <fgColor rgb="FFFFFF00"/>
        <bgColor indexed="64"/>
      </patternFill>
    </fill>
    <fill>
      <patternFill patternType="solid">
        <fgColor rgb="FFC00000"/>
        <bgColor indexed="64"/>
      </patternFill>
    </fill>
    <fill>
      <patternFill patternType="solid">
        <fgColor indexed="9"/>
        <bgColor indexed="64"/>
      </patternFill>
    </fill>
    <fill>
      <patternFill patternType="solid">
        <fgColor rgb="FF00B05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s>
  <borders count="29">
    <border>
      <left/>
      <right/>
      <top/>
      <bottom/>
      <diagonal/>
    </border>
    <border>
      <left style="thin">
        <color indexed="21"/>
      </left>
      <right style="thin">
        <color indexed="21"/>
      </right>
      <top style="thin">
        <color indexed="21"/>
      </top>
      <bottom/>
      <diagonal/>
    </border>
    <border>
      <left style="thin">
        <color indexed="64"/>
      </left>
      <right style="thin">
        <color indexed="64"/>
      </right>
      <top style="thin">
        <color indexed="64"/>
      </top>
      <bottom style="thin">
        <color indexed="64"/>
      </bottom>
      <diagonal/>
    </border>
    <border>
      <left style="thin">
        <color indexed="21"/>
      </left>
      <right style="thin">
        <color indexed="21"/>
      </right>
      <top style="thin">
        <color indexed="21"/>
      </top>
      <bottom style="thin">
        <color indexed="21"/>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21"/>
      </left>
      <right style="thin">
        <color indexed="21"/>
      </right>
      <top style="thin">
        <color indexed="21"/>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4">
    <xf numFmtId="0" fontId="0" fillId="0" borderId="0"/>
    <xf numFmtId="0" fontId="4" fillId="2" borderId="1">
      <alignment horizontal="left" vertical="top" wrapText="1"/>
    </xf>
    <xf numFmtId="0" fontId="5" fillId="0" borderId="0"/>
    <xf numFmtId="43" fontId="10" fillId="0" borderId="0" applyFont="0" applyFill="0" applyBorder="0" applyAlignment="0" applyProtection="0"/>
    <xf numFmtId="44" fontId="10" fillId="0" borderId="0" applyFont="0" applyFill="0" applyBorder="0" applyAlignment="0" applyProtection="0"/>
    <xf numFmtId="0" fontId="12" fillId="5" borderId="3">
      <alignment horizontal="left" vertical="top" wrapText="1"/>
    </xf>
    <xf numFmtId="0" fontId="13" fillId="0" borderId="0"/>
    <xf numFmtId="9" fontId="10" fillId="0" borderId="0" applyFont="0" applyFill="0" applyBorder="0" applyAlignment="0" applyProtection="0"/>
    <xf numFmtId="0" fontId="3" fillId="0" borderId="0"/>
    <xf numFmtId="0" fontId="2" fillId="0" borderId="0"/>
    <xf numFmtId="9" fontId="1" fillId="0" borderId="0" applyFont="0" applyFill="0" applyBorder="0" applyAlignment="0" applyProtection="0"/>
    <xf numFmtId="0" fontId="1" fillId="0" borderId="0"/>
    <xf numFmtId="0" fontId="10" fillId="0" borderId="0"/>
    <xf numFmtId="43" fontId="10" fillId="0" borderId="0" applyFont="0" applyFill="0" applyBorder="0" applyAlignment="0" applyProtection="0"/>
    <xf numFmtId="167" fontId="10" fillId="0" borderId="0" applyFont="0" applyFill="0" applyBorder="0" applyAlignment="0" applyProtection="0"/>
    <xf numFmtId="9" fontId="14" fillId="0" borderId="0" applyFont="0" applyFill="0" applyBorder="0" applyAlignment="0" applyProtection="0"/>
    <xf numFmtId="0" fontId="1" fillId="0" borderId="0"/>
    <xf numFmtId="9" fontId="1" fillId="0" borderId="0" applyFont="0" applyFill="0" applyBorder="0" applyAlignment="0" applyProtection="0"/>
    <xf numFmtId="0" fontId="12" fillId="5" borderId="3">
      <alignment horizontal="left" vertical="top" wrapText="1"/>
    </xf>
    <xf numFmtId="0" fontId="12" fillId="5" borderId="3">
      <alignment horizontal="left" vertical="top" wrapText="1"/>
    </xf>
    <xf numFmtId="0" fontId="20" fillId="0" borderId="0"/>
    <xf numFmtId="0" fontId="4" fillId="2" borderId="18">
      <alignment horizontal="left" vertical="top" wrapText="1"/>
    </xf>
    <xf numFmtId="0" fontId="15" fillId="0" borderId="0"/>
    <xf numFmtId="164" fontId="10" fillId="0" borderId="0" applyFont="0" applyFill="0" applyBorder="0" applyAlignment="0" applyProtection="0"/>
  </cellStyleXfs>
  <cellXfs count="167">
    <xf numFmtId="0" fontId="0" fillId="0" borderId="0" xfId="0"/>
    <xf numFmtId="0" fontId="7" fillId="0" borderId="2" xfId="0" applyFont="1" applyBorder="1" applyAlignment="1">
      <alignment horizontal="center" vertical="center"/>
    </xf>
    <xf numFmtId="10" fontId="6" fillId="0" borderId="2" xfId="0" applyNumberFormat="1" applyFont="1" applyBorder="1" applyAlignment="1">
      <alignment horizontal="center" vertical="center"/>
    </xf>
    <xf numFmtId="0" fontId="6" fillId="0" borderId="0" xfId="0" applyFont="1"/>
    <xf numFmtId="0" fontId="9" fillId="0" borderId="0" xfId="1" applyFont="1" applyFill="1" applyBorder="1" applyAlignment="1" applyProtection="1">
      <alignment horizontal="center" vertical="center" wrapText="1"/>
      <protection locked="0"/>
    </xf>
    <xf numFmtId="0" fontId="7" fillId="0" borderId="2" xfId="0" applyFont="1" applyBorder="1" applyAlignment="1">
      <alignment horizontal="center"/>
    </xf>
    <xf numFmtId="0" fontId="6" fillId="0" borderId="2" xfId="0" applyFont="1" applyBorder="1" applyAlignment="1">
      <alignment horizontal="center"/>
    </xf>
    <xf numFmtId="0" fontId="6" fillId="0" borderId="2" xfId="0" applyFont="1" applyBorder="1" applyAlignment="1">
      <alignment horizontal="left" vertical="center"/>
    </xf>
    <xf numFmtId="10" fontId="6" fillId="0" borderId="2" xfId="0" applyNumberFormat="1" applyFont="1" applyBorder="1" applyAlignment="1">
      <alignment horizontal="center" vertical="center" wrapText="1"/>
    </xf>
    <xf numFmtId="0" fontId="7" fillId="0" borderId="0" xfId="0" applyFont="1" applyAlignment="1">
      <alignment horizontal="center"/>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10" fontId="7" fillId="0" borderId="2" xfId="0" applyNumberFormat="1"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vertical="center"/>
    </xf>
    <xf numFmtId="165" fontId="7" fillId="0" borderId="0" xfId="0" applyNumberFormat="1" applyFont="1" applyAlignment="1">
      <alignment horizontal="center" vertical="center"/>
    </xf>
    <xf numFmtId="0" fontId="11" fillId="4" borderId="0" xfId="1" applyFont="1" applyFill="1" applyBorder="1" applyAlignment="1" applyProtection="1">
      <alignment horizontal="left" vertical="center" wrapText="1"/>
      <protection locked="0"/>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2" xfId="5" applyFont="1" applyFill="1" applyBorder="1" applyAlignment="1" applyProtection="1">
      <alignment horizontal="left" vertical="center" wrapText="1"/>
      <protection locked="0"/>
    </xf>
    <xf numFmtId="0" fontId="7" fillId="0" borderId="2" xfId="0" applyFont="1" applyBorder="1" applyAlignment="1">
      <alignment horizontal="left" wrapText="1"/>
    </xf>
    <xf numFmtId="0" fontId="0" fillId="0" borderId="0" xfId="0" applyAlignment="1">
      <alignment horizontal="left"/>
    </xf>
    <xf numFmtId="0" fontId="16" fillId="7" borderId="2" xfId="0" applyFont="1" applyFill="1" applyBorder="1" applyAlignment="1">
      <alignment horizontal="center" wrapText="1"/>
    </xf>
    <xf numFmtId="0" fontId="16" fillId="7" borderId="2" xfId="0" applyFont="1" applyFill="1" applyBorder="1" applyAlignment="1">
      <alignment horizontal="center" vertical="center" wrapText="1"/>
    </xf>
    <xf numFmtId="10" fontId="6" fillId="3" borderId="2" xfId="0" applyNumberFormat="1" applyFont="1" applyFill="1" applyBorder="1" applyAlignment="1">
      <alignment horizontal="center" vertical="center" wrapText="1"/>
    </xf>
    <xf numFmtId="10" fontId="6" fillId="3" borderId="2" xfId="0" applyNumberFormat="1" applyFont="1" applyFill="1" applyBorder="1" applyAlignment="1">
      <alignment horizontal="center" vertical="center"/>
    </xf>
    <xf numFmtId="0" fontId="7" fillId="6" borderId="0" xfId="0" applyFont="1" applyFill="1" applyAlignment="1">
      <alignment horizontal="center" vertical="center"/>
    </xf>
    <xf numFmtId="169" fontId="17" fillId="6" borderId="2" xfId="0" applyNumberFormat="1" applyFont="1" applyFill="1" applyBorder="1" applyAlignment="1">
      <alignment horizontal="center" vertical="center"/>
    </xf>
    <xf numFmtId="170" fontId="17" fillId="8" borderId="4" xfId="0" applyNumberFormat="1" applyFont="1" applyFill="1" applyBorder="1" applyAlignment="1">
      <alignment horizontal="center" vertical="center"/>
    </xf>
    <xf numFmtId="170" fontId="17" fillId="3" borderId="4" xfId="0" applyNumberFormat="1" applyFont="1" applyFill="1" applyBorder="1" applyAlignment="1">
      <alignment horizontal="center" vertical="center"/>
    </xf>
    <xf numFmtId="169" fontId="17" fillId="9" borderId="4" xfId="0" applyNumberFormat="1" applyFont="1" applyFill="1" applyBorder="1" applyAlignment="1">
      <alignment horizontal="center" vertical="center"/>
    </xf>
    <xf numFmtId="0" fontId="7" fillId="0" borderId="0" xfId="0" applyFont="1" applyAlignment="1">
      <alignment vertical="center"/>
    </xf>
    <xf numFmtId="0" fontId="7" fillId="0" borderId="0" xfId="0" applyFont="1" applyAlignment="1">
      <alignment wrapText="1"/>
    </xf>
    <xf numFmtId="0" fontId="7" fillId="0" borderId="0" xfId="0" applyFont="1" applyAlignment="1">
      <alignment horizontal="center" wrapText="1"/>
    </xf>
    <xf numFmtId="0" fontId="15" fillId="0" borderId="8" xfId="0" applyFont="1" applyBorder="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vertical="center" wrapText="1"/>
    </xf>
    <xf numFmtId="0" fontId="6" fillId="0" borderId="0" xfId="2" applyFont="1"/>
    <xf numFmtId="0" fontId="6" fillId="0" borderId="0" xfId="2" applyFont="1" applyAlignment="1">
      <alignment horizontal="center" vertical="center"/>
    </xf>
    <xf numFmtId="0" fontId="6" fillId="0" borderId="0" xfId="2" applyFont="1" applyAlignment="1">
      <alignment horizontal="center"/>
    </xf>
    <xf numFmtId="0" fontId="7" fillId="0" borderId="0" xfId="2" applyFont="1" applyAlignment="1">
      <alignment horizontal="center"/>
    </xf>
    <xf numFmtId="0" fontId="7" fillId="0" borderId="19" xfId="21" applyFont="1" applyFill="1" applyBorder="1" applyAlignment="1" applyProtection="1">
      <alignment horizontal="center" vertical="center" wrapText="1"/>
      <protection locked="0"/>
    </xf>
    <xf numFmtId="0" fontId="7" fillId="0" borderId="19" xfId="21" applyFont="1" applyFill="1" applyBorder="1" applyAlignment="1" applyProtection="1">
      <alignment horizontal="left" vertical="center" wrapText="1"/>
      <protection locked="0"/>
    </xf>
    <xf numFmtId="174" fontId="7" fillId="0" borderId="19" xfId="21" applyNumberFormat="1" applyFont="1" applyFill="1" applyBorder="1" applyAlignment="1" applyProtection="1">
      <alignment horizontal="right" vertical="center" wrapText="1"/>
      <protection locked="0"/>
    </xf>
    <xf numFmtId="174" fontId="7" fillId="0" borderId="19" xfId="3" applyNumberFormat="1" applyFont="1" applyFill="1" applyBorder="1" applyAlignment="1">
      <alignment horizontal="right" vertical="center" wrapText="1"/>
    </xf>
    <xf numFmtId="172" fontId="7" fillId="0" borderId="19" xfId="0" applyNumberFormat="1" applyFont="1" applyBorder="1" applyAlignment="1">
      <alignment horizontal="center" vertical="center" wrapText="1"/>
    </xf>
    <xf numFmtId="173" fontId="7" fillId="0" borderId="19" xfId="0" applyNumberFormat="1" applyFont="1" applyBorder="1" applyAlignment="1">
      <alignment horizontal="center" vertical="center" wrapText="1"/>
    </xf>
    <xf numFmtId="174" fontId="7" fillId="0" borderId="19" xfId="0" applyNumberFormat="1" applyFont="1" applyBorder="1" applyAlignment="1">
      <alignment horizontal="right" vertical="center" wrapText="1"/>
    </xf>
    <xf numFmtId="0" fontId="7"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19" xfId="19" applyFont="1" applyFill="1" applyBorder="1" applyAlignment="1" applyProtection="1">
      <alignment horizontal="left" vertical="center" wrapText="1"/>
      <protection locked="0"/>
    </xf>
    <xf numFmtId="174" fontId="7" fillId="0" borderId="19" xfId="0" applyNumberFormat="1" applyFont="1" applyBorder="1" applyAlignment="1">
      <alignment horizontal="center" vertical="center" wrapText="1"/>
    </xf>
    <xf numFmtId="0" fontId="7" fillId="0" borderId="19" xfId="18" applyFont="1" applyFill="1" applyBorder="1" applyAlignment="1" applyProtection="1">
      <alignment horizontal="left" vertical="center" wrapText="1"/>
      <protection locked="0"/>
    </xf>
    <xf numFmtId="174" fontId="7" fillId="0" borderId="19" xfId="4" applyNumberFormat="1" applyFont="1" applyFill="1" applyBorder="1" applyAlignment="1">
      <alignment horizontal="right" vertical="center" wrapText="1"/>
    </xf>
    <xf numFmtId="174" fontId="7" fillId="0" borderId="19" xfId="3" applyNumberFormat="1" applyFont="1" applyFill="1" applyBorder="1" applyAlignment="1" applyProtection="1">
      <alignment horizontal="right" vertical="center" wrapText="1"/>
      <protection locked="0"/>
    </xf>
    <xf numFmtId="172" fontId="7" fillId="0" borderId="19" xfId="0" applyNumberFormat="1" applyFont="1" applyBorder="1" applyAlignment="1">
      <alignment vertical="center" wrapText="1"/>
    </xf>
    <xf numFmtId="164" fontId="7" fillId="0" borderId="19" xfId="23" applyFont="1" applyFill="1" applyBorder="1" applyAlignment="1">
      <alignment horizontal="right" vertical="center" wrapText="1"/>
    </xf>
    <xf numFmtId="176" fontId="7" fillId="0" borderId="19" xfId="3" applyNumberFormat="1" applyFont="1" applyFill="1" applyBorder="1" applyAlignment="1">
      <alignment horizontal="right" vertical="center" wrapText="1"/>
    </xf>
    <xf numFmtId="0" fontId="7" fillId="0" borderId="19" xfId="0" applyFont="1" applyBorder="1" applyAlignment="1">
      <alignment vertical="center" wrapText="1"/>
    </xf>
    <xf numFmtId="173" fontId="7" fillId="0" borderId="19" xfId="0" applyNumberFormat="1" applyFont="1" applyBorder="1" applyAlignment="1">
      <alignment vertical="center" wrapText="1"/>
    </xf>
    <xf numFmtId="165" fontId="7" fillId="0" borderId="19" xfId="0" applyNumberFormat="1" applyFont="1" applyBorder="1" applyAlignment="1">
      <alignment vertical="center" wrapText="1"/>
    </xf>
    <xf numFmtId="4" fontId="7" fillId="0" borderId="19" xfId="3" applyNumberFormat="1" applyFont="1" applyFill="1" applyBorder="1" applyAlignment="1">
      <alignment horizontal="right" vertical="center" wrapText="1"/>
    </xf>
    <xf numFmtId="173" fontId="6" fillId="0" borderId="19" xfId="0" applyNumberFormat="1" applyFont="1" applyBorder="1" applyAlignment="1">
      <alignment vertical="center" wrapText="1"/>
    </xf>
    <xf numFmtId="173" fontId="6" fillId="0" borderId="19" xfId="0" applyNumberFormat="1" applyFont="1" applyBorder="1" applyAlignment="1">
      <alignment horizontal="center" vertical="center" wrapText="1"/>
    </xf>
    <xf numFmtId="174" fontId="7" fillId="0" borderId="19" xfId="14" applyNumberFormat="1" applyFont="1" applyFill="1" applyBorder="1" applyAlignment="1">
      <alignment horizontal="right" vertical="center" wrapText="1"/>
    </xf>
    <xf numFmtId="44" fontId="7" fillId="0" borderId="19" xfId="4" applyFont="1" applyFill="1" applyBorder="1" applyAlignment="1">
      <alignment horizontal="center" vertical="center" wrapText="1"/>
    </xf>
    <xf numFmtId="0" fontId="7" fillId="0" borderId="23" xfId="0" applyFont="1" applyBorder="1" applyAlignment="1">
      <alignment horizontal="center" vertical="center"/>
    </xf>
    <xf numFmtId="0" fontId="7" fillId="0" borderId="19" xfId="0" applyFont="1" applyBorder="1" applyAlignment="1">
      <alignment horizontal="left" vertical="center" wrapText="1"/>
    </xf>
    <xf numFmtId="174" fontId="7" fillId="0" borderId="19" xfId="0" applyNumberFormat="1" applyFont="1" applyBorder="1" applyAlignment="1">
      <alignment vertical="center" wrapText="1"/>
    </xf>
    <xf numFmtId="165" fontId="7" fillId="0" borderId="19" xfId="14" applyNumberFormat="1" applyFont="1" applyFill="1" applyBorder="1" applyAlignment="1">
      <alignment horizontal="right" vertical="center" wrapText="1"/>
    </xf>
    <xf numFmtId="0" fontId="11" fillId="4" borderId="26" xfId="1" applyFont="1" applyFill="1" applyBorder="1" applyAlignment="1" applyProtection="1">
      <alignment horizontal="center" vertical="center" wrapText="1"/>
      <protection locked="0"/>
    </xf>
    <xf numFmtId="0" fontId="11" fillId="4" borderId="27" xfId="1" applyFont="1" applyFill="1" applyBorder="1" applyAlignment="1" applyProtection="1">
      <alignment horizontal="center" vertical="center" wrapText="1"/>
      <protection locked="0"/>
    </xf>
    <xf numFmtId="0" fontId="11" fillId="4" borderId="27" xfId="1" applyFont="1" applyFill="1" applyBorder="1" applyAlignment="1" applyProtection="1">
      <alignment vertical="center" wrapText="1"/>
      <protection locked="0"/>
    </xf>
    <xf numFmtId="0" fontId="11" fillId="4" borderId="27" xfId="1" applyFont="1" applyFill="1" applyBorder="1" applyAlignment="1" applyProtection="1">
      <alignment horizontal="left" vertical="center" wrapText="1"/>
      <protection locked="0"/>
    </xf>
    <xf numFmtId="165" fontId="11" fillId="4" borderId="27" xfId="1" applyNumberFormat="1" applyFont="1" applyFill="1" applyBorder="1" applyAlignment="1" applyProtection="1">
      <alignment horizontal="center" vertical="center" wrapText="1"/>
      <protection locked="0"/>
    </xf>
    <xf numFmtId="165" fontId="11" fillId="4" borderId="28" xfId="1" applyNumberFormat="1" applyFont="1" applyFill="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left" vertical="center" wrapText="1"/>
    </xf>
    <xf numFmtId="0" fontId="7" fillId="0" borderId="16" xfId="0" applyFont="1" applyBorder="1" applyAlignment="1" applyProtection="1">
      <alignment horizontal="left" vertical="center" wrapText="1"/>
      <protection locked="0"/>
    </xf>
    <xf numFmtId="172" fontId="7" fillId="0" borderId="16" xfId="0" applyNumberFormat="1" applyFont="1" applyBorder="1" applyAlignment="1">
      <alignment horizontal="center" vertical="center" wrapText="1"/>
    </xf>
    <xf numFmtId="173" fontId="7" fillId="0" borderId="16" xfId="0" applyNumberFormat="1" applyFont="1" applyBorder="1" applyAlignment="1">
      <alignment horizontal="center" vertical="center" wrapText="1"/>
    </xf>
    <xf numFmtId="174" fontId="7" fillId="0" borderId="16" xfId="0" applyNumberFormat="1" applyFont="1" applyBorder="1" applyAlignment="1">
      <alignment horizontal="right" vertical="center" wrapText="1"/>
    </xf>
    <xf numFmtId="0" fontId="7" fillId="0" borderId="22" xfId="0" applyFont="1" applyBorder="1" applyAlignment="1">
      <alignment horizontal="center" vertical="center"/>
    </xf>
    <xf numFmtId="0" fontId="7" fillId="0" borderId="20" xfId="0" applyFont="1" applyBorder="1" applyAlignment="1">
      <alignment horizontal="center" vertical="center" wrapText="1"/>
    </xf>
    <xf numFmtId="0" fontId="7" fillId="0" borderId="19" xfId="0" applyFont="1" applyBorder="1" applyAlignment="1" applyProtection="1">
      <alignment horizontal="left" vertical="center" wrapText="1"/>
      <protection locked="0"/>
    </xf>
    <xf numFmtId="165" fontId="7" fillId="0" borderId="19" xfId="0" applyNumberFormat="1" applyFont="1" applyBorder="1" applyAlignment="1">
      <alignment horizontal="center" vertical="center" wrapText="1"/>
    </xf>
    <xf numFmtId="0" fontId="7" fillId="0" borderId="19" xfId="0" applyFont="1" applyBorder="1" applyAlignment="1">
      <alignment horizontal="left" vertical="center"/>
    </xf>
    <xf numFmtId="6" fontId="7" fillId="0" borderId="19" xfId="0" applyNumberFormat="1" applyFont="1" applyBorder="1" applyAlignment="1">
      <alignment horizontal="right" vertical="center"/>
    </xf>
    <xf numFmtId="0" fontId="7" fillId="0" borderId="19" xfId="0" applyFont="1" applyBorder="1" applyAlignment="1" applyProtection="1">
      <alignment horizontal="center" vertical="center" wrapText="1"/>
      <protection locked="0"/>
    </xf>
    <xf numFmtId="165" fontId="7" fillId="0" borderId="19" xfId="0" applyNumberFormat="1" applyFont="1" applyBorder="1" applyAlignment="1" applyProtection="1">
      <alignment horizontal="right" vertical="center" wrapText="1"/>
      <protection locked="0"/>
    </xf>
    <xf numFmtId="172" fontId="7" fillId="0" borderId="19" xfId="11" applyNumberFormat="1" applyFont="1" applyBorder="1" applyAlignment="1">
      <alignment horizontal="center" vertical="center" wrapText="1"/>
    </xf>
    <xf numFmtId="0" fontId="7" fillId="0" borderId="19" xfId="11" applyFont="1" applyBorder="1" applyAlignment="1">
      <alignment horizontal="center" vertical="center" wrapText="1"/>
    </xf>
    <xf numFmtId="165" fontId="7" fillId="0" borderId="19" xfId="11" applyNumberFormat="1" applyFont="1" applyBorder="1" applyAlignment="1">
      <alignment horizontal="right" vertical="center" wrapText="1"/>
    </xf>
    <xf numFmtId="174" fontId="7" fillId="0" borderId="19" xfId="0" quotePrefix="1" applyNumberFormat="1" applyFont="1" applyBorder="1" applyAlignment="1">
      <alignment horizontal="right" vertical="center" wrapText="1"/>
    </xf>
    <xf numFmtId="165" fontId="7" fillId="0" borderId="19" xfId="0" applyNumberFormat="1" applyFont="1" applyBorder="1" applyAlignment="1">
      <alignment horizontal="right" vertical="center" wrapText="1"/>
    </xf>
    <xf numFmtId="0" fontId="7" fillId="0" borderId="19" xfId="0" applyFont="1" applyBorder="1" applyAlignment="1">
      <alignment horizontal="center" wrapText="1"/>
    </xf>
    <xf numFmtId="0" fontId="7" fillId="0" borderId="19" xfId="0" applyFont="1" applyBorder="1" applyAlignment="1" applyProtection="1">
      <alignment horizontal="left" vertical="center"/>
      <protection locked="0"/>
    </xf>
    <xf numFmtId="172" fontId="7" fillId="0" borderId="19" xfId="0" applyNumberFormat="1" applyFont="1" applyBorder="1" applyAlignment="1">
      <alignment horizontal="center" vertical="center"/>
    </xf>
    <xf numFmtId="165" fontId="7" fillId="0" borderId="19" xfId="0" applyNumberFormat="1" applyFont="1" applyBorder="1" applyAlignment="1">
      <alignment horizontal="right" vertical="center"/>
    </xf>
    <xf numFmtId="0" fontId="7" fillId="0" borderId="19" xfId="0" applyFont="1" applyBorder="1" applyAlignment="1" applyProtection="1">
      <alignment vertical="center" wrapText="1"/>
      <protection locked="0"/>
    </xf>
    <xf numFmtId="4" fontId="7" fillId="0" borderId="19" xfId="0" applyNumberFormat="1" applyFont="1" applyBorder="1" applyAlignment="1">
      <alignment horizontal="center" vertical="center" wrapText="1"/>
    </xf>
    <xf numFmtId="6" fontId="7" fillId="0" borderId="19" xfId="0" applyNumberFormat="1" applyFont="1" applyBorder="1" applyAlignment="1">
      <alignment horizontal="center" vertical="center" wrapText="1"/>
    </xf>
    <xf numFmtId="173" fontId="7" fillId="0" borderId="19" xfId="0" applyNumberFormat="1" applyFont="1" applyBorder="1" applyAlignment="1">
      <alignment horizontal="center" vertical="center"/>
    </xf>
    <xf numFmtId="166" fontId="7" fillId="0" borderId="19" xfId="0" applyNumberFormat="1" applyFont="1" applyBorder="1" applyAlignment="1">
      <alignment horizontal="right" vertical="center"/>
    </xf>
    <xf numFmtId="3" fontId="7" fillId="0" borderId="19" xfId="0" applyNumberFormat="1" applyFont="1" applyBorder="1" applyAlignment="1">
      <alignment horizontal="left" vertical="center"/>
    </xf>
    <xf numFmtId="0" fontId="7" fillId="0" borderId="19" xfId="0" applyFont="1" applyBorder="1" applyAlignment="1">
      <alignment horizontal="left" vertical="top" wrapText="1"/>
    </xf>
    <xf numFmtId="10" fontId="7" fillId="0" borderId="19" xfId="0" applyNumberFormat="1" applyFont="1" applyBorder="1" applyAlignment="1">
      <alignment horizontal="left" vertical="center" wrapText="1"/>
    </xf>
    <xf numFmtId="49" fontId="7" fillId="0" borderId="19" xfId="0" applyNumberFormat="1" applyFont="1" applyBorder="1" applyAlignment="1">
      <alignment horizontal="left" vertical="center" wrapText="1" shrinkToFit="1"/>
    </xf>
    <xf numFmtId="174" fontId="7" fillId="0" borderId="19" xfId="0" applyNumberFormat="1" applyFont="1" applyBorder="1" applyAlignment="1" applyProtection="1">
      <alignment horizontal="right" vertical="center" wrapText="1"/>
      <protection locked="0"/>
    </xf>
    <xf numFmtId="3" fontId="7" fillId="0" borderId="19" xfId="20" applyNumberFormat="1" applyFont="1" applyBorder="1" applyAlignment="1">
      <alignment horizontal="left" vertical="center" wrapText="1"/>
    </xf>
    <xf numFmtId="1" fontId="7" fillId="0" borderId="19" xfId="20" applyNumberFormat="1" applyFont="1" applyBorder="1" applyAlignment="1">
      <alignment horizontal="left" vertical="center" wrapText="1"/>
    </xf>
    <xf numFmtId="175" fontId="7" fillId="0" borderId="19" xfId="0" applyNumberFormat="1" applyFont="1" applyBorder="1" applyAlignment="1">
      <alignment horizontal="center" vertical="center" wrapText="1"/>
    </xf>
    <xf numFmtId="0" fontId="7" fillId="0" borderId="19" xfId="6" applyFont="1" applyBorder="1" applyAlignment="1">
      <alignment horizontal="left" vertical="center" wrapText="1"/>
    </xf>
    <xf numFmtId="0" fontId="7" fillId="0" borderId="19" xfId="22" applyFont="1" applyBorder="1" applyAlignment="1" applyProtection="1">
      <alignment horizontal="left" vertical="center" wrapText="1"/>
      <protection locked="0"/>
    </xf>
    <xf numFmtId="49" fontId="7" fillId="0" borderId="19" xfId="0" applyNumberFormat="1" applyFont="1" applyBorder="1" applyAlignment="1">
      <alignment horizontal="center" vertical="center" wrapText="1" shrinkToFit="1"/>
    </xf>
    <xf numFmtId="0" fontId="7" fillId="0" borderId="19" xfId="6" applyFont="1" applyBorder="1" applyAlignment="1">
      <alignment vertical="center" wrapText="1"/>
    </xf>
    <xf numFmtId="0" fontId="7" fillId="0" borderId="19" xfId="0" applyFont="1" applyBorder="1" applyAlignment="1">
      <alignment horizontal="right" vertical="center" wrapText="1"/>
    </xf>
    <xf numFmtId="173" fontId="7" fillId="0" borderId="19" xfId="6" applyNumberFormat="1" applyFont="1" applyBorder="1" applyAlignment="1">
      <alignment horizontal="center" vertical="center" wrapText="1"/>
    </xf>
    <xf numFmtId="165" fontId="7" fillId="0" borderId="19" xfId="6" applyNumberFormat="1" applyFont="1" applyBorder="1" applyAlignment="1">
      <alignment horizontal="center" vertical="center" wrapText="1"/>
    </xf>
    <xf numFmtId="165" fontId="7" fillId="0" borderId="19" xfId="6" applyNumberFormat="1" applyFont="1" applyBorder="1" applyAlignment="1">
      <alignment horizontal="right" vertical="center" wrapText="1"/>
    </xf>
    <xf numFmtId="0" fontId="7" fillId="0" borderId="19" xfId="6" applyFont="1" applyBorder="1" applyAlignment="1">
      <alignment horizontal="center" vertical="center" wrapText="1"/>
    </xf>
    <xf numFmtId="0" fontId="9" fillId="0" borderId="19" xfId="0" applyFont="1" applyBorder="1" applyAlignment="1">
      <alignment horizontal="left" vertical="center" wrapText="1"/>
    </xf>
    <xf numFmtId="44" fontId="7" fillId="0" borderId="19" xfId="0" applyNumberFormat="1" applyFont="1" applyBorder="1" applyAlignment="1">
      <alignment horizontal="righ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168" fontId="7" fillId="0" borderId="19" xfId="0" quotePrefix="1" applyNumberFormat="1" applyFont="1" applyBorder="1" applyAlignment="1">
      <alignment horizontal="left" vertical="center" wrapText="1"/>
    </xf>
    <xf numFmtId="0" fontId="7" fillId="0" borderId="19" xfId="2" applyFont="1" applyBorder="1" applyAlignment="1">
      <alignment horizontal="center" vertical="center" wrapText="1"/>
    </xf>
    <xf numFmtId="0" fontId="7" fillId="0" borderId="19" xfId="2" applyFont="1" applyBorder="1" applyAlignment="1">
      <alignment horizontal="left" vertical="center" wrapText="1"/>
    </xf>
    <xf numFmtId="0" fontId="7" fillId="0" borderId="19" xfId="2" applyFont="1" applyBorder="1" applyAlignment="1" applyProtection="1">
      <alignment horizontal="left" vertical="center" wrapText="1"/>
      <protection locked="0"/>
    </xf>
    <xf numFmtId="172" fontId="7" fillId="0" borderId="19" xfId="2" applyNumberFormat="1" applyFont="1" applyBorder="1" applyAlignment="1">
      <alignment horizontal="center" vertical="center" wrapText="1"/>
    </xf>
    <xf numFmtId="173" fontId="7" fillId="0" borderId="19" xfId="2" applyNumberFormat="1" applyFont="1" applyBorder="1" applyAlignment="1">
      <alignment horizontal="center" vertical="center" wrapText="1"/>
    </xf>
    <xf numFmtId="174" fontId="7" fillId="0" borderId="19" xfId="2" applyNumberFormat="1" applyFont="1" applyBorder="1" applyAlignment="1">
      <alignment horizontal="right" vertical="center" wrapText="1"/>
    </xf>
    <xf numFmtId="0" fontId="7" fillId="0" borderId="19" xfId="0" quotePrefix="1" applyFont="1" applyBorder="1" applyAlignment="1">
      <alignment horizontal="left" vertical="center" wrapText="1"/>
    </xf>
    <xf numFmtId="0" fontId="7" fillId="0" borderId="19" xfId="0" quotePrefix="1" applyFont="1" applyBorder="1" applyAlignment="1" applyProtection="1">
      <alignment horizontal="left" vertical="center" wrapText="1"/>
      <protection locked="0"/>
    </xf>
    <xf numFmtId="6" fontId="7" fillId="0" borderId="19" xfId="0" applyNumberFormat="1" applyFont="1" applyBorder="1" applyAlignment="1">
      <alignment horizontal="left" vertical="center" wrapText="1"/>
    </xf>
    <xf numFmtId="6" fontId="7" fillId="0" borderId="19" xfId="0" applyNumberFormat="1" applyFont="1" applyBorder="1" applyAlignment="1" applyProtection="1">
      <alignment horizontal="left" vertical="center" wrapText="1"/>
      <protection locked="0"/>
    </xf>
    <xf numFmtId="0" fontId="6" fillId="0" borderId="19" xfId="0" applyFont="1" applyBorder="1" applyAlignment="1">
      <alignment horizontal="left" vertical="center" wrapText="1"/>
    </xf>
    <xf numFmtId="0" fontId="6" fillId="0" borderId="19" xfId="0" applyFont="1" applyBorder="1" applyAlignment="1" applyProtection="1">
      <alignment horizontal="center" vertical="center" wrapText="1"/>
      <protection locked="0"/>
    </xf>
    <xf numFmtId="0" fontId="7" fillId="0" borderId="2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1" xfId="0" applyFont="1" applyBorder="1" applyAlignment="1">
      <alignment horizontal="left" vertical="center" wrapText="1"/>
    </xf>
    <xf numFmtId="0" fontId="7" fillId="0" borderId="21" xfId="0" applyFont="1" applyBorder="1" applyAlignment="1" applyProtection="1">
      <alignment horizontal="left" vertical="center" wrapText="1"/>
      <protection locked="0"/>
    </xf>
    <xf numFmtId="172" fontId="7" fillId="0" borderId="21" xfId="0" applyNumberFormat="1" applyFont="1" applyBorder="1" applyAlignment="1">
      <alignment horizontal="center" vertical="center" wrapText="1"/>
    </xf>
    <xf numFmtId="173" fontId="7" fillId="0" borderId="21" xfId="0" applyNumberFormat="1" applyFont="1" applyBorder="1" applyAlignment="1">
      <alignment horizontal="center" vertical="center" wrapText="1"/>
    </xf>
    <xf numFmtId="174" fontId="7" fillId="0" borderId="21" xfId="0" applyNumberFormat="1" applyFont="1" applyBorder="1" applyAlignment="1">
      <alignment horizontal="right" vertical="center" wrapText="1"/>
    </xf>
    <xf numFmtId="0" fontId="7" fillId="0" borderId="25" xfId="0" applyFont="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171" fontId="19" fillId="0" borderId="13" xfId="0" applyNumberFormat="1" applyFont="1" applyBorder="1" applyAlignment="1">
      <alignment horizontal="right" vertical="center"/>
    </xf>
    <xf numFmtId="171" fontId="19" fillId="0" borderId="14" xfId="0" applyNumberFormat="1" applyFont="1" applyBorder="1" applyAlignment="1">
      <alignment horizontal="right" vertical="center"/>
    </xf>
    <xf numFmtId="171" fontId="19" fillId="0" borderId="15" xfId="0" applyNumberFormat="1" applyFont="1" applyBorder="1" applyAlignment="1">
      <alignment horizontal="righ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24">
    <cellStyle name="cellstyle" xfId="5" xr:uid="{00000000-0005-0000-0000-000000000000}"/>
    <cellStyle name="cellstyle 2 2" xfId="19" xr:uid="{00000000-0005-0000-0000-000001000000}"/>
    <cellStyle name="cellstyle 3" xfId="18" xr:uid="{00000000-0005-0000-0000-000002000000}"/>
    <cellStyle name="Comma" xfId="3" builtinId="3"/>
    <cellStyle name="Comma 2" xfId="13" xr:uid="{00000000-0005-0000-0000-000004000000}"/>
    <cellStyle name="Currency" xfId="4" builtinId="4"/>
    <cellStyle name="Currency 2" xfId="14" xr:uid="{00000000-0005-0000-0000-000006000000}"/>
    <cellStyle name="Currency 2 2" xfId="23" xr:uid="{00000000-0005-0000-0000-000007000000}"/>
    <cellStyle name="Normal" xfId="0" builtinId="0"/>
    <cellStyle name="Normal 2" xfId="2" xr:uid="{00000000-0005-0000-0000-000009000000}"/>
    <cellStyle name="Normal 2 2" xfId="8" xr:uid="{00000000-0005-0000-0000-00000A000000}"/>
    <cellStyle name="Normal 26" xfId="22" xr:uid="{00000000-0005-0000-0000-00000B000000}"/>
    <cellStyle name="Normal 3" xfId="6" xr:uid="{00000000-0005-0000-0000-00000C000000}"/>
    <cellStyle name="Normal 4" xfId="9" xr:uid="{00000000-0005-0000-0000-00000D000000}"/>
    <cellStyle name="Normal 5" xfId="12" xr:uid="{00000000-0005-0000-0000-00000E000000}"/>
    <cellStyle name="Normal 58" xfId="11" xr:uid="{00000000-0005-0000-0000-00000F000000}"/>
    <cellStyle name="Normal 59" xfId="16" xr:uid="{00000000-0005-0000-0000-000010000000}"/>
    <cellStyle name="Normal_Ford Price List 9 Jan 07 (Checked by Finance)" xfId="20" xr:uid="{00000000-0005-0000-0000-000011000000}"/>
    <cellStyle name="Per cent 2" xfId="15" xr:uid="{00000000-0005-0000-0000-000012000000}"/>
    <cellStyle name="Percent 13" xfId="10" xr:uid="{00000000-0005-0000-0000-000013000000}"/>
    <cellStyle name="Percent 14" xfId="17" xr:uid="{00000000-0005-0000-0000-000014000000}"/>
    <cellStyle name="Percent 3" xfId="7" xr:uid="{00000000-0005-0000-0000-000015000000}"/>
    <cellStyle name="style" xfId="1" xr:uid="{00000000-0005-0000-0000-000016000000}"/>
    <cellStyle name="style 2 2" xfId="21" xr:uid="{00000000-0005-0000-0000-000017000000}"/>
  </cellStyles>
  <dxfs count="1">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1768615</xdr:colOff>
      <xdr:row>1</xdr:row>
      <xdr:rowOff>198756</xdr:rowOff>
    </xdr:to>
    <xdr:pic>
      <xdr:nvPicPr>
        <xdr:cNvPr id="2" name="Picture 1">
          <a:extLst>
            <a:ext uri="{FF2B5EF4-FFF2-40B4-BE49-F238E27FC236}">
              <a16:creationId xmlns:a16="http://schemas.microsoft.com/office/drawing/2014/main" id="{35CDF331-CA72-4E7A-B779-C150C0BA5BE6}"/>
            </a:ext>
          </a:extLst>
        </xdr:cNvPr>
        <xdr:cNvPicPr>
          <a:picLocks noChangeAspect="1"/>
        </xdr:cNvPicPr>
      </xdr:nvPicPr>
      <xdr:blipFill>
        <a:blip xmlns:r="http://schemas.openxmlformats.org/officeDocument/2006/relationships" r:embed="rId1"/>
        <a:stretch>
          <a:fillRect/>
        </a:stretch>
      </xdr:blipFill>
      <xdr:spPr>
        <a:xfrm>
          <a:off x="0" y="0"/>
          <a:ext cx="3573236" cy="9639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32.%20TOYOTA\RT57-2022%20EXCEL%20PRICING%20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Bidders\04CFC1~1.BMW\Copy%20of%205)-%20RT57-2022%20EXCEL%20PRICING%20SCHEDULE_BMW%20GROUP%20SOUTH%20AFRICA%20YEAR%202%20PRICE-SUBMISSION%202024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02.%20ARO%20TRADING\RT57-2022%20PRICING%20SCHEDULE%20ARO%20TRAD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Bidders\25C194~1.NIS\NISSAN~1\SECTIO~2\RT57-2022%20EXCEL%20PRICING%20SCHEDULE%20(Nissan%20SA)%20-%20YEAR%202%20Review%20Submiss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35.%20VWSA\RT57-2022%20EXCEL%20PRICING%20SCHEDULE%20VWS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Bidders\11B703~1.HYU\RT57-2~1\4F99C~1.RT5\RT57-2022%20EXCEL%20PRICING%20SCHEDULE%202024-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cLEANED%20bIDDERS\30.%20RATSHIKUNI\PRICING\RT57-2022%20RAM%20Pric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anie%20Erasmus\Documents\TRANSV~1\RT57VE~1\RTDE2E~1\RT57-2~3\RT57-2~3\CLEANE~1\26BFB8~1.NMI\NMIRT5~1\14851~1.NMI\NMI%20-%209.)%202022%20EXCEL%20PRICING%20SCHEDULE%20-%20Year%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anie%20Erasmus\Documents\Transveral%20Contracts\RT57%20Vehicle%20procurement\RT57%202022\RT57-2022%20Resubmition%20Year%202\RT57-2022%20Evaluation%20Year%202\Bidders\22.%20MERCEDES\MBSA%20RT57-2022%20EXCEL%20PRICING%20SCHEDULE%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2 Acc and Conv"/>
      <sheetName val="RT57-04"/>
      <sheetName val="RT57-05"/>
      <sheetName val="RT57-06"/>
      <sheetName val="RT57-08"/>
      <sheetName val="RT57-06 ACC and Conver"/>
      <sheetName val="RT57-07"/>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1"/>
      <sheetName val="RT57-02"/>
      <sheetName val="RT57-02 Acc and Conv"/>
      <sheetName val="RT57-04"/>
      <sheetName val="DATA"/>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4"/>
      <sheetName val="RT57-05"/>
      <sheetName val="RT57-06"/>
      <sheetName val="RT57-08"/>
      <sheetName val="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4"/>
      <sheetName val="RT57-05"/>
      <sheetName val="RT57-06"/>
      <sheetName val="RT57-06 ACC and Conver"/>
      <sheetName val="AK"/>
      <sheetName val="SA VANS"/>
      <sheetName val="DAT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O3774"/>
  <sheetViews>
    <sheetView tabSelected="1" zoomScale="52" zoomScaleNormal="70" zoomScaleSheetLayoutView="85" workbookViewId="0">
      <selection activeCell="O4" sqref="O4"/>
    </sheetView>
  </sheetViews>
  <sheetFormatPr defaultColWidth="9" defaultRowHeight="30" customHeight="1" x14ac:dyDescent="0.25"/>
  <cols>
    <col min="1" max="1" width="6.5" style="13" customWidth="1"/>
    <col min="2" max="2" width="17.09765625" style="15" customWidth="1"/>
    <col min="3" max="3" width="50.59765625" style="34" customWidth="1"/>
    <col min="4" max="4" width="33.59765625" style="33" customWidth="1"/>
    <col min="5" max="5" width="24.09765625" style="19" customWidth="1"/>
    <col min="6" max="6" width="31.5" style="20" customWidth="1"/>
    <col min="7" max="7" width="20.59765625" style="9" customWidth="1"/>
    <col min="8" max="8" width="15.09765625" style="35" customWidth="1"/>
    <col min="9" max="9" width="14.3984375" style="35" customWidth="1"/>
    <col min="10" max="10" width="19.09765625" style="9" customWidth="1"/>
    <col min="11" max="12" width="19.19921875" style="16" customWidth="1"/>
    <col min="13" max="13" width="12" style="14" customWidth="1"/>
    <col min="14" max="14" width="11.3984375" style="3" customWidth="1"/>
    <col min="15" max="16384" width="9" style="3"/>
  </cols>
  <sheetData>
    <row r="1" spans="1:15" ht="60.6" customHeight="1" x14ac:dyDescent="0.25">
      <c r="A1" s="149" t="s">
        <v>70</v>
      </c>
      <c r="B1" s="150"/>
      <c r="C1" s="150"/>
      <c r="D1" s="150"/>
      <c r="E1" s="150"/>
      <c r="F1" s="150"/>
      <c r="G1" s="150"/>
      <c r="H1" s="150"/>
      <c r="I1" s="150"/>
      <c r="J1" s="150"/>
      <c r="K1" s="150"/>
      <c r="L1" s="150"/>
      <c r="M1" s="150"/>
      <c r="N1" s="151"/>
    </row>
    <row r="2" spans="1:15" ht="24" customHeight="1" x14ac:dyDescent="0.25">
      <c r="A2" s="152"/>
      <c r="B2" s="153"/>
      <c r="C2" s="153"/>
      <c r="D2" s="153"/>
      <c r="E2" s="153"/>
      <c r="F2" s="153"/>
      <c r="G2" s="153"/>
      <c r="H2" s="153"/>
      <c r="I2" s="153"/>
      <c r="J2" s="153"/>
      <c r="K2" s="153"/>
      <c r="L2" s="153"/>
      <c r="M2" s="153"/>
      <c r="N2" s="154"/>
    </row>
    <row r="3" spans="1:15" ht="24" hidden="1" customHeight="1" x14ac:dyDescent="0.25">
      <c r="A3" s="155"/>
      <c r="B3" s="156"/>
      <c r="C3" s="156"/>
      <c r="D3" s="156"/>
      <c r="E3" s="156"/>
      <c r="F3" s="156"/>
      <c r="G3" s="156"/>
      <c r="H3" s="156"/>
      <c r="I3" s="156"/>
      <c r="J3" s="156"/>
      <c r="K3" s="156"/>
      <c r="L3" s="156"/>
      <c r="M3" s="156"/>
      <c r="N3" s="157"/>
    </row>
    <row r="4" spans="1:15" s="37" customFormat="1" ht="24" customHeight="1" x14ac:dyDescent="0.25">
      <c r="A4" s="158" t="s">
        <v>3987</v>
      </c>
      <c r="B4" s="159"/>
      <c r="C4" s="159"/>
      <c r="D4" s="159"/>
      <c r="E4" s="159"/>
      <c r="F4" s="159"/>
      <c r="G4" s="159"/>
      <c r="H4" s="159"/>
      <c r="I4" s="159"/>
      <c r="J4" s="159"/>
      <c r="K4" s="159"/>
      <c r="L4" s="159"/>
      <c r="M4" s="159"/>
      <c r="N4" s="160"/>
      <c r="O4" s="36"/>
    </row>
    <row r="5" spans="1:15" ht="51" customHeight="1" x14ac:dyDescent="0.25">
      <c r="A5" s="158" t="s">
        <v>3973</v>
      </c>
      <c r="B5" s="159"/>
      <c r="C5" s="159"/>
      <c r="D5" s="159"/>
      <c r="E5" s="159"/>
      <c r="F5" s="159"/>
      <c r="G5" s="159"/>
      <c r="H5" s="159"/>
      <c r="I5" s="159"/>
      <c r="J5" s="159"/>
      <c r="K5" s="159"/>
      <c r="L5" s="159"/>
      <c r="M5" s="159"/>
      <c r="N5" s="160"/>
    </row>
    <row r="6" spans="1:15" ht="39.6" customHeight="1" x14ac:dyDescent="0.25">
      <c r="A6" s="161">
        <v>45527</v>
      </c>
      <c r="B6" s="162"/>
      <c r="C6" s="162"/>
      <c r="D6" s="162"/>
      <c r="E6" s="162"/>
      <c r="F6" s="162"/>
      <c r="G6" s="162"/>
      <c r="H6" s="162"/>
      <c r="I6" s="162"/>
      <c r="J6" s="162"/>
      <c r="K6" s="162"/>
      <c r="L6" s="162"/>
      <c r="M6" s="162"/>
      <c r="N6" s="163"/>
    </row>
    <row r="7" spans="1:15" ht="35.1" customHeight="1" thickBot="1" x14ac:dyDescent="0.3">
      <c r="A7" s="164"/>
      <c r="B7" s="165"/>
      <c r="C7" s="165"/>
      <c r="D7" s="165"/>
      <c r="E7" s="165"/>
      <c r="F7" s="165"/>
      <c r="G7" s="165"/>
      <c r="H7" s="165"/>
      <c r="I7" s="165"/>
      <c r="J7" s="165"/>
      <c r="K7" s="165"/>
      <c r="L7" s="165"/>
      <c r="M7" s="165"/>
      <c r="N7" s="166"/>
    </row>
    <row r="8" spans="1:15" s="4" customFormat="1" ht="83.85" customHeight="1" thickBot="1" x14ac:dyDescent="0.3">
      <c r="A8" s="72" t="s">
        <v>48</v>
      </c>
      <c r="B8" s="73" t="s">
        <v>0</v>
      </c>
      <c r="C8" s="74" t="s">
        <v>5</v>
      </c>
      <c r="D8" s="74" t="s">
        <v>71</v>
      </c>
      <c r="E8" s="75" t="s">
        <v>1</v>
      </c>
      <c r="F8" s="73" t="s">
        <v>4</v>
      </c>
      <c r="G8" s="73" t="s">
        <v>3</v>
      </c>
      <c r="H8" s="73" t="s">
        <v>72</v>
      </c>
      <c r="I8" s="73" t="s">
        <v>73</v>
      </c>
      <c r="J8" s="73" t="s">
        <v>22</v>
      </c>
      <c r="K8" s="76" t="s">
        <v>6</v>
      </c>
      <c r="L8" s="76" t="s">
        <v>3977</v>
      </c>
      <c r="M8" s="76" t="s">
        <v>14</v>
      </c>
      <c r="N8" s="77" t="s">
        <v>16</v>
      </c>
    </row>
    <row r="9" spans="1:15" ht="75" customHeight="1" x14ac:dyDescent="0.25">
      <c r="A9" s="78">
        <v>1</v>
      </c>
      <c r="B9" s="79" t="s">
        <v>74</v>
      </c>
      <c r="C9" s="80" t="s">
        <v>75</v>
      </c>
      <c r="D9" s="80" t="s">
        <v>76</v>
      </c>
      <c r="E9" s="80" t="s">
        <v>77</v>
      </c>
      <c r="F9" s="80" t="s">
        <v>78</v>
      </c>
      <c r="G9" s="81" t="s">
        <v>79</v>
      </c>
      <c r="H9" s="82" t="s">
        <v>80</v>
      </c>
      <c r="I9" s="83">
        <v>91</v>
      </c>
      <c r="J9" s="79" t="s">
        <v>81</v>
      </c>
      <c r="K9" s="84">
        <v>505062.74999999994</v>
      </c>
      <c r="L9" s="84">
        <v>505062.74999999988</v>
      </c>
      <c r="M9" s="79">
        <f>IF(B9=B8,N8+1,1)</f>
        <v>1</v>
      </c>
      <c r="N9" s="85" t="s">
        <v>349</v>
      </c>
    </row>
    <row r="10" spans="1:15" ht="75" customHeight="1" x14ac:dyDescent="0.25">
      <c r="A10" s="86">
        <v>2</v>
      </c>
      <c r="B10" s="50" t="s">
        <v>74</v>
      </c>
      <c r="C10" s="69" t="s">
        <v>75</v>
      </c>
      <c r="D10" s="69" t="s">
        <v>76</v>
      </c>
      <c r="E10" s="69" t="s">
        <v>77</v>
      </c>
      <c r="F10" s="69" t="s">
        <v>83</v>
      </c>
      <c r="G10" s="87" t="s">
        <v>84</v>
      </c>
      <c r="H10" s="47" t="s">
        <v>80</v>
      </c>
      <c r="I10" s="48">
        <v>90</v>
      </c>
      <c r="J10" s="50" t="s">
        <v>81</v>
      </c>
      <c r="K10" s="49">
        <v>525231.44999999995</v>
      </c>
      <c r="L10" s="49">
        <v>525231.44999999984</v>
      </c>
      <c r="M10" s="50">
        <f t="shared" ref="M10:M73" si="0">IF(B10=B9,M9+1,1)</f>
        <v>2</v>
      </c>
      <c r="N10" s="68" t="s">
        <v>349</v>
      </c>
    </row>
    <row r="11" spans="1:15" ht="75" customHeight="1" x14ac:dyDescent="0.25">
      <c r="A11" s="86">
        <v>3</v>
      </c>
      <c r="B11" s="50" t="s">
        <v>74</v>
      </c>
      <c r="C11" s="69" t="s">
        <v>75</v>
      </c>
      <c r="D11" s="69" t="s">
        <v>10</v>
      </c>
      <c r="E11" s="69" t="s">
        <v>85</v>
      </c>
      <c r="F11" s="69" t="s">
        <v>86</v>
      </c>
      <c r="G11" s="87" t="s">
        <v>87</v>
      </c>
      <c r="H11" s="47">
        <v>120</v>
      </c>
      <c r="I11" s="48">
        <v>88</v>
      </c>
      <c r="J11" s="67" t="s">
        <v>81</v>
      </c>
      <c r="K11" s="49">
        <v>549850</v>
      </c>
      <c r="L11" s="49">
        <v>549850</v>
      </c>
      <c r="M11" s="50">
        <f t="shared" si="0"/>
        <v>3</v>
      </c>
      <c r="N11" s="68" t="s">
        <v>349</v>
      </c>
    </row>
    <row r="12" spans="1:15" ht="75" customHeight="1" x14ac:dyDescent="0.25">
      <c r="A12" s="86">
        <v>4</v>
      </c>
      <c r="B12" s="50" t="s">
        <v>74</v>
      </c>
      <c r="C12" s="69" t="s">
        <v>75</v>
      </c>
      <c r="D12" s="69" t="s">
        <v>76</v>
      </c>
      <c r="E12" s="69" t="s">
        <v>77</v>
      </c>
      <c r="F12" s="69" t="s">
        <v>89</v>
      </c>
      <c r="G12" s="87" t="s">
        <v>90</v>
      </c>
      <c r="H12" s="47" t="s">
        <v>80</v>
      </c>
      <c r="I12" s="48">
        <v>91</v>
      </c>
      <c r="J12" s="50" t="s">
        <v>81</v>
      </c>
      <c r="K12" s="49">
        <v>542956.39999999991</v>
      </c>
      <c r="L12" s="49">
        <v>542956.39999999979</v>
      </c>
      <c r="M12" s="50">
        <f t="shared" si="0"/>
        <v>4</v>
      </c>
      <c r="N12" s="68" t="s">
        <v>349</v>
      </c>
    </row>
    <row r="13" spans="1:15" ht="75" customHeight="1" x14ac:dyDescent="0.25">
      <c r="A13" s="86">
        <v>5</v>
      </c>
      <c r="B13" s="50" t="s">
        <v>74</v>
      </c>
      <c r="C13" s="69" t="s">
        <v>75</v>
      </c>
      <c r="D13" s="69" t="s">
        <v>76</v>
      </c>
      <c r="E13" s="69" t="s">
        <v>77</v>
      </c>
      <c r="F13" s="69" t="s">
        <v>91</v>
      </c>
      <c r="G13" s="87" t="s">
        <v>92</v>
      </c>
      <c r="H13" s="47" t="s">
        <v>80</v>
      </c>
      <c r="I13" s="48">
        <v>91</v>
      </c>
      <c r="J13" s="50" t="s">
        <v>81</v>
      </c>
      <c r="K13" s="49">
        <v>552960.25</v>
      </c>
      <c r="L13" s="49">
        <v>552960.25</v>
      </c>
      <c r="M13" s="50">
        <f t="shared" si="0"/>
        <v>5</v>
      </c>
      <c r="N13" s="68" t="s">
        <v>349</v>
      </c>
    </row>
    <row r="14" spans="1:15" ht="75" customHeight="1" x14ac:dyDescent="0.25">
      <c r="A14" s="86">
        <v>6</v>
      </c>
      <c r="B14" s="50" t="s">
        <v>93</v>
      </c>
      <c r="C14" s="69" t="s">
        <v>94</v>
      </c>
      <c r="D14" s="69" t="s">
        <v>76</v>
      </c>
      <c r="E14" s="69" t="s">
        <v>95</v>
      </c>
      <c r="F14" s="69" t="s">
        <v>96</v>
      </c>
      <c r="G14" s="87" t="s">
        <v>97</v>
      </c>
      <c r="H14" s="47" t="s">
        <v>80</v>
      </c>
      <c r="I14" s="48">
        <v>104</v>
      </c>
      <c r="J14" s="50" t="s">
        <v>81</v>
      </c>
      <c r="K14" s="49">
        <v>819066.8</v>
      </c>
      <c r="L14" s="49">
        <v>819066.8</v>
      </c>
      <c r="M14" s="50">
        <f t="shared" si="0"/>
        <v>1</v>
      </c>
      <c r="N14" s="68" t="s">
        <v>349</v>
      </c>
    </row>
    <row r="15" spans="1:15" ht="75" customHeight="1" x14ac:dyDescent="0.25">
      <c r="A15" s="86">
        <v>7</v>
      </c>
      <c r="B15" s="50" t="s">
        <v>93</v>
      </c>
      <c r="C15" s="69" t="s">
        <v>94</v>
      </c>
      <c r="D15" s="69" t="s">
        <v>76</v>
      </c>
      <c r="E15" s="69" t="s">
        <v>95</v>
      </c>
      <c r="F15" s="69" t="s">
        <v>98</v>
      </c>
      <c r="G15" s="87" t="s">
        <v>99</v>
      </c>
      <c r="H15" s="47" t="s">
        <v>80</v>
      </c>
      <c r="I15" s="48">
        <v>122</v>
      </c>
      <c r="J15" s="50" t="s">
        <v>81</v>
      </c>
      <c r="K15" s="49">
        <v>978845.5</v>
      </c>
      <c r="L15" s="49">
        <v>978845.50000000012</v>
      </c>
      <c r="M15" s="50">
        <f t="shared" si="0"/>
        <v>2</v>
      </c>
      <c r="N15" s="68" t="s">
        <v>349</v>
      </c>
    </row>
    <row r="16" spans="1:15" ht="75" customHeight="1" x14ac:dyDescent="0.25">
      <c r="A16" s="86">
        <v>8</v>
      </c>
      <c r="B16" s="50" t="s">
        <v>93</v>
      </c>
      <c r="C16" s="69" t="s">
        <v>94</v>
      </c>
      <c r="D16" s="69" t="s">
        <v>76</v>
      </c>
      <c r="E16" s="69" t="s">
        <v>95</v>
      </c>
      <c r="F16" s="69" t="s">
        <v>100</v>
      </c>
      <c r="G16" s="87" t="s">
        <v>101</v>
      </c>
      <c r="H16" s="47" t="s">
        <v>80</v>
      </c>
      <c r="I16" s="48">
        <v>104</v>
      </c>
      <c r="J16" s="50" t="s">
        <v>81</v>
      </c>
      <c r="K16" s="49">
        <v>1004136.2999999999</v>
      </c>
      <c r="L16" s="49">
        <v>1004136.2999999998</v>
      </c>
      <c r="M16" s="50">
        <f t="shared" si="0"/>
        <v>3</v>
      </c>
      <c r="N16" s="68" t="s">
        <v>349</v>
      </c>
    </row>
    <row r="17" spans="1:14" ht="75" customHeight="1" x14ac:dyDescent="0.25">
      <c r="A17" s="86">
        <v>9</v>
      </c>
      <c r="B17" s="50" t="s">
        <v>93</v>
      </c>
      <c r="C17" s="69" t="s">
        <v>94</v>
      </c>
      <c r="D17" s="69" t="s">
        <v>76</v>
      </c>
      <c r="E17" s="69" t="s">
        <v>95</v>
      </c>
      <c r="F17" s="69" t="s">
        <v>102</v>
      </c>
      <c r="G17" s="87" t="s">
        <v>103</v>
      </c>
      <c r="H17" s="47" t="s">
        <v>80</v>
      </c>
      <c r="I17" s="48">
        <v>122</v>
      </c>
      <c r="J17" s="50" t="s">
        <v>81</v>
      </c>
      <c r="K17" s="49">
        <v>1005671.5499999999</v>
      </c>
      <c r="L17" s="49">
        <v>1005671.5499999998</v>
      </c>
      <c r="M17" s="50">
        <f t="shared" si="0"/>
        <v>4</v>
      </c>
      <c r="N17" s="68" t="s">
        <v>349</v>
      </c>
    </row>
    <row r="18" spans="1:14" ht="75" customHeight="1" x14ac:dyDescent="0.25">
      <c r="A18" s="86">
        <v>10</v>
      </c>
      <c r="B18" s="50" t="s">
        <v>104</v>
      </c>
      <c r="C18" s="69" t="s">
        <v>105</v>
      </c>
      <c r="D18" s="69" t="s">
        <v>17</v>
      </c>
      <c r="E18" s="69" t="s">
        <v>106</v>
      </c>
      <c r="F18" s="69" t="s">
        <v>107</v>
      </c>
      <c r="G18" s="87" t="s">
        <v>108</v>
      </c>
      <c r="H18" s="47">
        <v>50</v>
      </c>
      <c r="I18" s="48">
        <v>175</v>
      </c>
      <c r="J18" s="50" t="s">
        <v>81</v>
      </c>
      <c r="K18" s="49">
        <v>4016972</v>
      </c>
      <c r="L18" s="49">
        <v>4592590.5563359773</v>
      </c>
      <c r="M18" s="50">
        <f t="shared" si="0"/>
        <v>1</v>
      </c>
      <c r="N18" s="68" t="s">
        <v>349</v>
      </c>
    </row>
    <row r="19" spans="1:14" ht="75" customHeight="1" x14ac:dyDescent="0.25">
      <c r="A19" s="86">
        <v>11</v>
      </c>
      <c r="B19" s="50" t="s">
        <v>109</v>
      </c>
      <c r="C19" s="69" t="s">
        <v>110</v>
      </c>
      <c r="D19" s="69" t="s">
        <v>76</v>
      </c>
      <c r="E19" s="69" t="s">
        <v>77</v>
      </c>
      <c r="F19" s="69" t="s">
        <v>111</v>
      </c>
      <c r="G19" s="87" t="s">
        <v>112</v>
      </c>
      <c r="H19" s="47" t="s">
        <v>80</v>
      </c>
      <c r="I19" s="48">
        <v>98</v>
      </c>
      <c r="J19" s="50" t="s">
        <v>81</v>
      </c>
      <c r="K19" s="49">
        <v>451184.1</v>
      </c>
      <c r="L19" s="49">
        <v>471485.21320972673</v>
      </c>
      <c r="M19" s="50">
        <f t="shared" si="0"/>
        <v>1</v>
      </c>
      <c r="N19" s="68" t="s">
        <v>349</v>
      </c>
    </row>
    <row r="20" spans="1:14" ht="75" customHeight="1" x14ac:dyDescent="0.25">
      <c r="A20" s="86">
        <v>12</v>
      </c>
      <c r="B20" s="50" t="s">
        <v>109</v>
      </c>
      <c r="C20" s="69" t="s">
        <v>110</v>
      </c>
      <c r="D20" s="69" t="s">
        <v>27</v>
      </c>
      <c r="E20" s="69" t="s">
        <v>113</v>
      </c>
      <c r="F20" s="69" t="s">
        <v>114</v>
      </c>
      <c r="G20" s="69" t="s">
        <v>115</v>
      </c>
      <c r="H20" s="50" t="s">
        <v>117</v>
      </c>
      <c r="I20" s="50" t="s">
        <v>118</v>
      </c>
      <c r="J20" s="50" t="s">
        <v>81</v>
      </c>
      <c r="K20" s="49">
        <v>492322</v>
      </c>
      <c r="L20" s="49">
        <v>521459.41422766785</v>
      </c>
      <c r="M20" s="50">
        <f t="shared" si="0"/>
        <v>2</v>
      </c>
      <c r="N20" s="68" t="s">
        <v>349</v>
      </c>
    </row>
    <row r="21" spans="1:14" ht="75" customHeight="1" x14ac:dyDescent="0.25">
      <c r="A21" s="86">
        <v>13</v>
      </c>
      <c r="B21" s="50" t="s">
        <v>109</v>
      </c>
      <c r="C21" s="69" t="s">
        <v>110</v>
      </c>
      <c r="D21" s="69" t="s">
        <v>76</v>
      </c>
      <c r="E21" s="69" t="s">
        <v>77</v>
      </c>
      <c r="F21" s="69" t="s">
        <v>119</v>
      </c>
      <c r="G21" s="87" t="s">
        <v>120</v>
      </c>
      <c r="H21" s="47" t="s">
        <v>80</v>
      </c>
      <c r="I21" s="48">
        <v>98</v>
      </c>
      <c r="J21" s="50" t="s">
        <v>81</v>
      </c>
      <c r="K21" s="49">
        <v>488507.35</v>
      </c>
      <c r="L21" s="49">
        <v>511711.91806221171</v>
      </c>
      <c r="M21" s="50">
        <f t="shared" si="0"/>
        <v>3</v>
      </c>
      <c r="N21" s="68" t="s">
        <v>349</v>
      </c>
    </row>
    <row r="22" spans="1:14" ht="75" customHeight="1" x14ac:dyDescent="0.25">
      <c r="A22" s="86">
        <v>14</v>
      </c>
      <c r="B22" s="50" t="s">
        <v>109</v>
      </c>
      <c r="C22" s="69" t="s">
        <v>110</v>
      </c>
      <c r="D22" s="69" t="s">
        <v>121</v>
      </c>
      <c r="E22" s="69" t="s">
        <v>122</v>
      </c>
      <c r="F22" s="69" t="s">
        <v>123</v>
      </c>
      <c r="G22" s="87">
        <v>591560</v>
      </c>
      <c r="H22" s="47">
        <v>30</v>
      </c>
      <c r="I22" s="48">
        <v>160</v>
      </c>
      <c r="J22" s="50" t="s">
        <v>124</v>
      </c>
      <c r="K22" s="49">
        <v>559900</v>
      </c>
      <c r="L22" s="49">
        <v>593036.92710476322</v>
      </c>
      <c r="M22" s="50">
        <f t="shared" si="0"/>
        <v>4</v>
      </c>
      <c r="N22" s="68" t="s">
        <v>349</v>
      </c>
    </row>
    <row r="23" spans="1:14" ht="75" customHeight="1" x14ac:dyDescent="0.25">
      <c r="A23" s="86">
        <v>15</v>
      </c>
      <c r="B23" s="50" t="s">
        <v>109</v>
      </c>
      <c r="C23" s="69" t="s">
        <v>110</v>
      </c>
      <c r="D23" s="69" t="s">
        <v>125</v>
      </c>
      <c r="E23" s="69" t="s">
        <v>126</v>
      </c>
      <c r="F23" s="69" t="s">
        <v>127</v>
      </c>
      <c r="G23" s="69" t="s">
        <v>127</v>
      </c>
      <c r="H23" s="47" t="s">
        <v>128</v>
      </c>
      <c r="I23" s="48">
        <v>115</v>
      </c>
      <c r="J23" s="50" t="s">
        <v>88</v>
      </c>
      <c r="K23" s="49">
        <v>569950</v>
      </c>
      <c r="L23" s="49">
        <v>554819.11112067278</v>
      </c>
      <c r="M23" s="50">
        <f t="shared" si="0"/>
        <v>5</v>
      </c>
      <c r="N23" s="68" t="s">
        <v>349</v>
      </c>
    </row>
    <row r="24" spans="1:14" ht="75" customHeight="1" x14ac:dyDescent="0.25">
      <c r="A24" s="86">
        <v>16</v>
      </c>
      <c r="B24" s="50" t="s">
        <v>109</v>
      </c>
      <c r="C24" s="69" t="s">
        <v>110</v>
      </c>
      <c r="D24" s="69" t="s">
        <v>121</v>
      </c>
      <c r="E24" s="69" t="s">
        <v>122</v>
      </c>
      <c r="F24" s="69" t="s">
        <v>129</v>
      </c>
      <c r="G24" s="87">
        <v>591562</v>
      </c>
      <c r="H24" s="47">
        <v>30</v>
      </c>
      <c r="I24" s="48">
        <v>160</v>
      </c>
      <c r="J24" s="50" t="s">
        <v>124</v>
      </c>
      <c r="K24" s="49">
        <v>589900</v>
      </c>
      <c r="L24" s="49">
        <v>624812.4366835145</v>
      </c>
      <c r="M24" s="50">
        <f t="shared" si="0"/>
        <v>6</v>
      </c>
      <c r="N24" s="68" t="s">
        <v>349</v>
      </c>
    </row>
    <row r="25" spans="1:14" ht="75" customHeight="1" x14ac:dyDescent="0.25">
      <c r="A25" s="86">
        <v>17</v>
      </c>
      <c r="B25" s="50" t="s">
        <v>109</v>
      </c>
      <c r="C25" s="69" t="s">
        <v>110</v>
      </c>
      <c r="D25" s="69" t="s">
        <v>125</v>
      </c>
      <c r="E25" s="69" t="s">
        <v>126</v>
      </c>
      <c r="F25" s="69" t="s">
        <v>130</v>
      </c>
      <c r="G25" s="69" t="s">
        <v>130</v>
      </c>
      <c r="H25" s="47" t="s">
        <v>128</v>
      </c>
      <c r="I25" s="48">
        <v>115</v>
      </c>
      <c r="J25" s="50" t="s">
        <v>88</v>
      </c>
      <c r="K25" s="49">
        <v>599950</v>
      </c>
      <c r="L25" s="49">
        <v>584022.67868558236</v>
      </c>
      <c r="M25" s="50">
        <f t="shared" si="0"/>
        <v>7</v>
      </c>
      <c r="N25" s="68" t="s">
        <v>349</v>
      </c>
    </row>
    <row r="26" spans="1:14" ht="75" customHeight="1" x14ac:dyDescent="0.25">
      <c r="A26" s="86">
        <v>18</v>
      </c>
      <c r="B26" s="50" t="s">
        <v>109</v>
      </c>
      <c r="C26" s="69" t="s">
        <v>110</v>
      </c>
      <c r="D26" s="69" t="s">
        <v>27</v>
      </c>
      <c r="E26" s="69" t="s">
        <v>131</v>
      </c>
      <c r="F26" s="69" t="s">
        <v>132</v>
      </c>
      <c r="G26" s="69" t="s">
        <v>133</v>
      </c>
      <c r="H26" s="50" t="s">
        <v>134</v>
      </c>
      <c r="I26" s="50" t="s">
        <v>135</v>
      </c>
      <c r="J26" s="50" t="s">
        <v>81</v>
      </c>
      <c r="K26" s="49">
        <v>607030.27500000002</v>
      </c>
      <c r="L26" s="49">
        <v>642956.54392848606</v>
      </c>
      <c r="M26" s="50">
        <f t="shared" si="0"/>
        <v>8</v>
      </c>
      <c r="N26" s="68" t="s">
        <v>349</v>
      </c>
    </row>
    <row r="27" spans="1:14" ht="75" customHeight="1" x14ac:dyDescent="0.25">
      <c r="A27" s="86">
        <v>19</v>
      </c>
      <c r="B27" s="50" t="s">
        <v>109</v>
      </c>
      <c r="C27" s="69" t="s">
        <v>110</v>
      </c>
      <c r="D27" s="69" t="s">
        <v>121</v>
      </c>
      <c r="E27" s="69" t="s">
        <v>122</v>
      </c>
      <c r="F27" s="69" t="s">
        <v>136</v>
      </c>
      <c r="G27" s="87">
        <v>591561</v>
      </c>
      <c r="H27" s="47">
        <v>30</v>
      </c>
      <c r="I27" s="48">
        <v>160</v>
      </c>
      <c r="J27" s="50" t="s">
        <v>124</v>
      </c>
      <c r="K27" s="49">
        <v>644900</v>
      </c>
      <c r="L27" s="49">
        <v>683067.53757789219</v>
      </c>
      <c r="M27" s="50">
        <f t="shared" si="0"/>
        <v>9</v>
      </c>
      <c r="N27" s="68" t="s">
        <v>349</v>
      </c>
    </row>
    <row r="28" spans="1:14" ht="75" customHeight="1" x14ac:dyDescent="0.25">
      <c r="A28" s="86">
        <v>20</v>
      </c>
      <c r="B28" s="50" t="s">
        <v>109</v>
      </c>
      <c r="C28" s="69" t="s">
        <v>110</v>
      </c>
      <c r="D28" s="69" t="s">
        <v>121</v>
      </c>
      <c r="E28" s="69" t="s">
        <v>122</v>
      </c>
      <c r="F28" s="69" t="s">
        <v>137</v>
      </c>
      <c r="G28" s="87">
        <v>591559</v>
      </c>
      <c r="H28" s="47">
        <v>30</v>
      </c>
      <c r="I28" s="48">
        <v>160</v>
      </c>
      <c r="J28" s="50" t="s">
        <v>124</v>
      </c>
      <c r="K28" s="49">
        <v>679900</v>
      </c>
      <c r="L28" s="49">
        <v>720138.96541976871</v>
      </c>
      <c r="M28" s="50">
        <f t="shared" si="0"/>
        <v>10</v>
      </c>
      <c r="N28" s="68" t="s">
        <v>349</v>
      </c>
    </row>
    <row r="29" spans="1:14" ht="75" customHeight="1" x14ac:dyDescent="0.25">
      <c r="A29" s="86">
        <v>21</v>
      </c>
      <c r="B29" s="50" t="s">
        <v>109</v>
      </c>
      <c r="C29" s="69" t="s">
        <v>110</v>
      </c>
      <c r="D29" s="69" t="s">
        <v>138</v>
      </c>
      <c r="E29" s="69" t="s">
        <v>126</v>
      </c>
      <c r="F29" s="69" t="s">
        <v>139</v>
      </c>
      <c r="G29" s="87" t="s">
        <v>140</v>
      </c>
      <c r="H29" s="47" t="s">
        <v>128</v>
      </c>
      <c r="I29" s="48" t="s">
        <v>141</v>
      </c>
      <c r="J29" s="50" t="s">
        <v>88</v>
      </c>
      <c r="K29" s="49">
        <v>699950</v>
      </c>
      <c r="L29" s="49">
        <v>681367.90390194743</v>
      </c>
      <c r="M29" s="50">
        <f t="shared" si="0"/>
        <v>11</v>
      </c>
      <c r="N29" s="68" t="s">
        <v>349</v>
      </c>
    </row>
    <row r="30" spans="1:14" ht="75" customHeight="1" x14ac:dyDescent="0.25">
      <c r="A30" s="86">
        <v>22</v>
      </c>
      <c r="B30" s="50" t="s">
        <v>142</v>
      </c>
      <c r="C30" s="69" t="s">
        <v>143</v>
      </c>
      <c r="D30" s="69" t="s">
        <v>76</v>
      </c>
      <c r="E30" s="69" t="s">
        <v>77</v>
      </c>
      <c r="F30" s="69" t="s">
        <v>144</v>
      </c>
      <c r="G30" s="87" t="s">
        <v>145</v>
      </c>
      <c r="H30" s="47" t="s">
        <v>80</v>
      </c>
      <c r="I30" s="48">
        <v>110</v>
      </c>
      <c r="J30" s="50" t="s">
        <v>81</v>
      </c>
      <c r="K30" s="49">
        <v>687620.65</v>
      </c>
      <c r="L30" s="49">
        <v>687620.64999999991</v>
      </c>
      <c r="M30" s="50">
        <f t="shared" si="0"/>
        <v>1</v>
      </c>
      <c r="N30" s="68" t="s">
        <v>349</v>
      </c>
    </row>
    <row r="31" spans="1:14" s="38" customFormat="1" ht="75" customHeight="1" x14ac:dyDescent="0.25">
      <c r="A31" s="86">
        <v>23</v>
      </c>
      <c r="B31" s="50" t="s">
        <v>142</v>
      </c>
      <c r="C31" s="69" t="s">
        <v>143</v>
      </c>
      <c r="D31" s="69" t="s">
        <v>76</v>
      </c>
      <c r="E31" s="69" t="s">
        <v>77</v>
      </c>
      <c r="F31" s="69" t="s">
        <v>146</v>
      </c>
      <c r="G31" s="87" t="s">
        <v>147</v>
      </c>
      <c r="H31" s="47" t="s">
        <v>80</v>
      </c>
      <c r="I31" s="48">
        <v>110</v>
      </c>
      <c r="J31" s="50" t="s">
        <v>81</v>
      </c>
      <c r="K31" s="49">
        <v>698182.25</v>
      </c>
      <c r="L31" s="49">
        <v>698182.25</v>
      </c>
      <c r="M31" s="50">
        <f t="shared" si="0"/>
        <v>2</v>
      </c>
      <c r="N31" s="68" t="s">
        <v>349</v>
      </c>
    </row>
    <row r="32" spans="1:14" s="38" customFormat="1" ht="75" customHeight="1" x14ac:dyDescent="0.25">
      <c r="A32" s="86">
        <v>24</v>
      </c>
      <c r="B32" s="50" t="s">
        <v>142</v>
      </c>
      <c r="C32" s="69" t="s">
        <v>143</v>
      </c>
      <c r="D32" s="69" t="s">
        <v>76</v>
      </c>
      <c r="E32" s="69" t="s">
        <v>77</v>
      </c>
      <c r="F32" s="69" t="s">
        <v>148</v>
      </c>
      <c r="G32" s="87" t="s">
        <v>149</v>
      </c>
      <c r="H32" s="47" t="s">
        <v>80</v>
      </c>
      <c r="I32" s="48">
        <v>109</v>
      </c>
      <c r="J32" s="50" t="s">
        <v>81</v>
      </c>
      <c r="K32" s="49">
        <v>772676.95</v>
      </c>
      <c r="L32" s="49">
        <v>772676.94999999984</v>
      </c>
      <c r="M32" s="50">
        <f t="shared" si="0"/>
        <v>3</v>
      </c>
      <c r="N32" s="68" t="s">
        <v>349</v>
      </c>
    </row>
    <row r="33" spans="1:14" s="38" customFormat="1" ht="75" customHeight="1" x14ac:dyDescent="0.25">
      <c r="A33" s="86">
        <v>25</v>
      </c>
      <c r="B33" s="50" t="s">
        <v>142</v>
      </c>
      <c r="C33" s="69" t="s">
        <v>143</v>
      </c>
      <c r="D33" s="69" t="s">
        <v>76</v>
      </c>
      <c r="E33" s="69" t="s">
        <v>95</v>
      </c>
      <c r="F33" s="69" t="s">
        <v>150</v>
      </c>
      <c r="G33" s="87" t="s">
        <v>151</v>
      </c>
      <c r="H33" s="47" t="s">
        <v>80</v>
      </c>
      <c r="I33" s="48">
        <v>96</v>
      </c>
      <c r="J33" s="50" t="s">
        <v>81</v>
      </c>
      <c r="K33" s="49">
        <v>795356.1</v>
      </c>
      <c r="L33" s="49">
        <v>795356.1</v>
      </c>
      <c r="M33" s="50">
        <f t="shared" si="0"/>
        <v>4</v>
      </c>
      <c r="N33" s="68" t="s">
        <v>349</v>
      </c>
    </row>
    <row r="34" spans="1:14" s="38" customFormat="1" ht="75" customHeight="1" x14ac:dyDescent="0.25">
      <c r="A34" s="86">
        <v>26</v>
      </c>
      <c r="B34" s="50" t="s">
        <v>142</v>
      </c>
      <c r="C34" s="69" t="s">
        <v>143</v>
      </c>
      <c r="D34" s="69" t="s">
        <v>138</v>
      </c>
      <c r="E34" s="69" t="s">
        <v>126</v>
      </c>
      <c r="F34" s="69" t="s">
        <v>152</v>
      </c>
      <c r="G34" s="69" t="s">
        <v>152</v>
      </c>
      <c r="H34" s="47" t="s">
        <v>128</v>
      </c>
      <c r="I34" s="48" t="s">
        <v>153</v>
      </c>
      <c r="J34" s="50" t="s">
        <v>88</v>
      </c>
      <c r="K34" s="49">
        <v>885950</v>
      </c>
      <c r="L34" s="49">
        <v>862430.02280438645</v>
      </c>
      <c r="M34" s="50">
        <f t="shared" si="0"/>
        <v>5</v>
      </c>
      <c r="N34" s="68" t="s">
        <v>349</v>
      </c>
    </row>
    <row r="35" spans="1:14" s="38" customFormat="1" ht="75" customHeight="1" x14ac:dyDescent="0.25">
      <c r="A35" s="86">
        <v>27</v>
      </c>
      <c r="B35" s="50" t="s">
        <v>142</v>
      </c>
      <c r="C35" s="69" t="s">
        <v>143</v>
      </c>
      <c r="D35" s="69" t="s">
        <v>76</v>
      </c>
      <c r="E35" s="69" t="s">
        <v>95</v>
      </c>
      <c r="F35" s="69" t="s">
        <v>154</v>
      </c>
      <c r="G35" s="87" t="s">
        <v>155</v>
      </c>
      <c r="H35" s="47" t="s">
        <v>80</v>
      </c>
      <c r="I35" s="48">
        <v>96</v>
      </c>
      <c r="J35" s="50" t="s">
        <v>81</v>
      </c>
      <c r="K35" s="49">
        <v>877827.2</v>
      </c>
      <c r="L35" s="49">
        <v>877827.2</v>
      </c>
      <c r="M35" s="50">
        <f t="shared" si="0"/>
        <v>6</v>
      </c>
      <c r="N35" s="68" t="s">
        <v>349</v>
      </c>
    </row>
    <row r="36" spans="1:14" s="38" customFormat="1" ht="75" customHeight="1" x14ac:dyDescent="0.25">
      <c r="A36" s="86">
        <v>28</v>
      </c>
      <c r="B36" s="50" t="s">
        <v>142</v>
      </c>
      <c r="C36" s="69" t="s">
        <v>143</v>
      </c>
      <c r="D36" s="69" t="s">
        <v>76</v>
      </c>
      <c r="E36" s="69" t="s">
        <v>95</v>
      </c>
      <c r="F36" s="69" t="s">
        <v>156</v>
      </c>
      <c r="G36" s="87" t="s">
        <v>157</v>
      </c>
      <c r="H36" s="47" t="s">
        <v>80</v>
      </c>
      <c r="I36" s="48">
        <v>114</v>
      </c>
      <c r="J36" s="50" t="s">
        <v>81</v>
      </c>
      <c r="K36" s="49">
        <v>925706.29999999993</v>
      </c>
      <c r="L36" s="49">
        <v>925706.29999999981</v>
      </c>
      <c r="M36" s="50">
        <f t="shared" si="0"/>
        <v>7</v>
      </c>
      <c r="N36" s="68" t="s">
        <v>349</v>
      </c>
    </row>
    <row r="37" spans="1:14" s="38" customFormat="1" ht="75" customHeight="1" x14ac:dyDescent="0.25">
      <c r="A37" s="86">
        <v>29</v>
      </c>
      <c r="B37" s="50" t="s">
        <v>142</v>
      </c>
      <c r="C37" s="69" t="s">
        <v>143</v>
      </c>
      <c r="D37" s="69" t="s">
        <v>76</v>
      </c>
      <c r="E37" s="69" t="s">
        <v>95</v>
      </c>
      <c r="F37" s="69" t="s">
        <v>158</v>
      </c>
      <c r="G37" s="87" t="s">
        <v>159</v>
      </c>
      <c r="H37" s="47" t="s">
        <v>80</v>
      </c>
      <c r="I37" s="48">
        <v>114</v>
      </c>
      <c r="J37" s="50" t="s">
        <v>81</v>
      </c>
      <c r="K37" s="49">
        <v>1087283.5999999999</v>
      </c>
      <c r="L37" s="49">
        <v>1087283.5999999999</v>
      </c>
      <c r="M37" s="50">
        <f t="shared" si="0"/>
        <v>8</v>
      </c>
      <c r="N37" s="68" t="s">
        <v>349</v>
      </c>
    </row>
    <row r="38" spans="1:14" s="38" customFormat="1" ht="75" customHeight="1" x14ac:dyDescent="0.25">
      <c r="A38" s="86">
        <v>30</v>
      </c>
      <c r="B38" s="50" t="s">
        <v>142</v>
      </c>
      <c r="C38" s="69" t="s">
        <v>143</v>
      </c>
      <c r="D38" s="69" t="s">
        <v>76</v>
      </c>
      <c r="E38" s="69" t="s">
        <v>95</v>
      </c>
      <c r="F38" s="69" t="s">
        <v>160</v>
      </c>
      <c r="G38" s="87" t="s">
        <v>161</v>
      </c>
      <c r="H38" s="47" t="s">
        <v>80</v>
      </c>
      <c r="I38" s="48">
        <v>123</v>
      </c>
      <c r="J38" s="50" t="s">
        <v>81</v>
      </c>
      <c r="K38" s="49">
        <v>1362295.7499999998</v>
      </c>
      <c r="L38" s="49">
        <v>1362295.7499999995</v>
      </c>
      <c r="M38" s="50">
        <f t="shared" si="0"/>
        <v>9</v>
      </c>
      <c r="N38" s="68" t="s">
        <v>349</v>
      </c>
    </row>
    <row r="39" spans="1:14" s="38" customFormat="1" ht="75" customHeight="1" x14ac:dyDescent="0.25">
      <c r="A39" s="86">
        <v>31</v>
      </c>
      <c r="B39" s="50" t="s">
        <v>142</v>
      </c>
      <c r="C39" s="69" t="s">
        <v>143</v>
      </c>
      <c r="D39" s="69" t="s">
        <v>7</v>
      </c>
      <c r="E39" s="69" t="s">
        <v>162</v>
      </c>
      <c r="F39" s="69" t="s">
        <v>163</v>
      </c>
      <c r="G39" s="87" t="s">
        <v>164</v>
      </c>
      <c r="H39" s="47">
        <v>90</v>
      </c>
      <c r="I39" s="48">
        <v>41</v>
      </c>
      <c r="J39" s="50"/>
      <c r="K39" s="49">
        <v>2030400</v>
      </c>
      <c r="L39" s="49">
        <v>2030400</v>
      </c>
      <c r="M39" s="50">
        <f t="shared" si="0"/>
        <v>10</v>
      </c>
      <c r="N39" s="68" t="s">
        <v>349</v>
      </c>
    </row>
    <row r="40" spans="1:14" ht="75" customHeight="1" x14ac:dyDescent="0.25">
      <c r="A40" s="86">
        <v>32</v>
      </c>
      <c r="B40" s="50" t="s">
        <v>165</v>
      </c>
      <c r="C40" s="69" t="s">
        <v>166</v>
      </c>
      <c r="D40" s="69" t="s">
        <v>7</v>
      </c>
      <c r="E40" s="69" t="s">
        <v>167</v>
      </c>
      <c r="F40" s="69" t="s">
        <v>168</v>
      </c>
      <c r="G40" s="87" t="s">
        <v>169</v>
      </c>
      <c r="H40" s="47">
        <v>90</v>
      </c>
      <c r="I40" s="48">
        <v>61</v>
      </c>
      <c r="J40" s="50"/>
      <c r="K40" s="49">
        <v>3060000</v>
      </c>
      <c r="L40" s="49">
        <v>3059999.9999999995</v>
      </c>
      <c r="M40" s="50">
        <f t="shared" si="0"/>
        <v>1</v>
      </c>
      <c r="N40" s="68" t="s">
        <v>349</v>
      </c>
    </row>
    <row r="41" spans="1:14" ht="75" customHeight="1" x14ac:dyDescent="0.25">
      <c r="A41" s="86">
        <v>33</v>
      </c>
      <c r="B41" s="50" t="s">
        <v>170</v>
      </c>
      <c r="C41" s="69" t="s">
        <v>171</v>
      </c>
      <c r="D41" s="69" t="s">
        <v>27</v>
      </c>
      <c r="E41" s="69" t="s">
        <v>172</v>
      </c>
      <c r="F41" s="69" t="s">
        <v>173</v>
      </c>
      <c r="G41" s="69">
        <v>593110</v>
      </c>
      <c r="H41" s="50" t="s">
        <v>174</v>
      </c>
      <c r="I41" s="50" t="s">
        <v>175</v>
      </c>
      <c r="J41" s="50" t="s">
        <v>176</v>
      </c>
      <c r="K41" s="49">
        <v>550420.57000000007</v>
      </c>
      <c r="L41" s="49">
        <v>582996.4698125599</v>
      </c>
      <c r="M41" s="50">
        <f t="shared" si="0"/>
        <v>1</v>
      </c>
      <c r="N41" s="68" t="s">
        <v>349</v>
      </c>
    </row>
    <row r="42" spans="1:14" ht="75" customHeight="1" x14ac:dyDescent="0.25">
      <c r="A42" s="86">
        <v>34</v>
      </c>
      <c r="B42" s="50" t="s">
        <v>170</v>
      </c>
      <c r="C42" s="69" t="s">
        <v>171</v>
      </c>
      <c r="D42" s="69" t="s">
        <v>27</v>
      </c>
      <c r="E42" s="69" t="s">
        <v>131</v>
      </c>
      <c r="F42" s="69" t="s">
        <v>3978</v>
      </c>
      <c r="G42" s="69" t="s">
        <v>177</v>
      </c>
      <c r="H42" s="50" t="s">
        <v>134</v>
      </c>
      <c r="I42" s="50" t="s">
        <v>175</v>
      </c>
      <c r="J42" s="50" t="s">
        <v>81</v>
      </c>
      <c r="K42" s="49">
        <v>609851.625</v>
      </c>
      <c r="L42" s="49">
        <v>645944.8717268199</v>
      </c>
      <c r="M42" s="50">
        <f t="shared" si="0"/>
        <v>2</v>
      </c>
      <c r="N42" s="68" t="s">
        <v>349</v>
      </c>
    </row>
    <row r="43" spans="1:14" ht="75" customHeight="1" x14ac:dyDescent="0.25">
      <c r="A43" s="86">
        <v>35</v>
      </c>
      <c r="B43" s="50" t="s">
        <v>170</v>
      </c>
      <c r="C43" s="69" t="s">
        <v>171</v>
      </c>
      <c r="D43" s="69" t="s">
        <v>27</v>
      </c>
      <c r="E43" s="69" t="s">
        <v>172</v>
      </c>
      <c r="F43" s="69" t="s">
        <v>178</v>
      </c>
      <c r="G43" s="69">
        <v>593110</v>
      </c>
      <c r="H43" s="50" t="s">
        <v>174</v>
      </c>
      <c r="I43" s="50" t="s">
        <v>175</v>
      </c>
      <c r="J43" s="50" t="s">
        <v>176</v>
      </c>
      <c r="K43" s="49">
        <v>611278.57000000007</v>
      </c>
      <c r="L43" s="49">
        <v>647456.26854401489</v>
      </c>
      <c r="M43" s="50">
        <f t="shared" si="0"/>
        <v>3</v>
      </c>
      <c r="N43" s="68" t="s">
        <v>349</v>
      </c>
    </row>
    <row r="44" spans="1:14" ht="75" customHeight="1" x14ac:dyDescent="0.25">
      <c r="A44" s="86">
        <v>36</v>
      </c>
      <c r="B44" s="50" t="s">
        <v>170</v>
      </c>
      <c r="C44" s="69" t="s">
        <v>171</v>
      </c>
      <c r="D44" s="69" t="s">
        <v>27</v>
      </c>
      <c r="E44" s="69" t="s">
        <v>131</v>
      </c>
      <c r="F44" s="69" t="s">
        <v>3979</v>
      </c>
      <c r="G44" s="69" t="s">
        <v>179</v>
      </c>
      <c r="H44" s="50" t="s">
        <v>134</v>
      </c>
      <c r="I44" s="50" t="s">
        <v>175</v>
      </c>
      <c r="J44" s="50" t="s">
        <v>81</v>
      </c>
      <c r="K44" s="49">
        <v>705579.07500000007</v>
      </c>
      <c r="L44" s="49">
        <v>747337.8218743013</v>
      </c>
      <c r="M44" s="50">
        <f t="shared" si="0"/>
        <v>4</v>
      </c>
      <c r="N44" s="68" t="s">
        <v>349</v>
      </c>
    </row>
    <row r="45" spans="1:14" ht="75" customHeight="1" x14ac:dyDescent="0.25">
      <c r="A45" s="86">
        <v>37</v>
      </c>
      <c r="B45" s="50" t="s">
        <v>170</v>
      </c>
      <c r="C45" s="69" t="s">
        <v>171</v>
      </c>
      <c r="D45" s="69" t="s">
        <v>138</v>
      </c>
      <c r="E45" s="69" t="s">
        <v>180</v>
      </c>
      <c r="F45" s="69" t="s">
        <v>181</v>
      </c>
      <c r="G45" s="69" t="s">
        <v>181</v>
      </c>
      <c r="H45" s="47" t="s">
        <v>128</v>
      </c>
      <c r="I45" s="48">
        <v>0</v>
      </c>
      <c r="J45" s="50" t="s">
        <v>88</v>
      </c>
      <c r="K45" s="49">
        <v>699950</v>
      </c>
      <c r="L45" s="49">
        <v>681367.90390194743</v>
      </c>
      <c r="M45" s="50">
        <f t="shared" si="0"/>
        <v>5</v>
      </c>
      <c r="N45" s="68" t="s">
        <v>349</v>
      </c>
    </row>
    <row r="46" spans="1:14" ht="75" customHeight="1" x14ac:dyDescent="0.25">
      <c r="A46" s="86">
        <v>38</v>
      </c>
      <c r="B46" s="50" t="s">
        <v>170</v>
      </c>
      <c r="C46" s="69" t="s">
        <v>171</v>
      </c>
      <c r="D46" s="69" t="s">
        <v>27</v>
      </c>
      <c r="E46" s="69" t="s">
        <v>131</v>
      </c>
      <c r="F46" s="69" t="s">
        <v>3980</v>
      </c>
      <c r="G46" s="69" t="s">
        <v>182</v>
      </c>
      <c r="H46" s="50" t="s">
        <v>134</v>
      </c>
      <c r="I46" s="50" t="s">
        <v>175</v>
      </c>
      <c r="J46" s="50" t="s">
        <v>81</v>
      </c>
      <c r="K46" s="49">
        <v>732984.07500000007</v>
      </c>
      <c r="L46" s="49">
        <v>776364.74987449066</v>
      </c>
      <c r="M46" s="50">
        <f t="shared" si="0"/>
        <v>6</v>
      </c>
      <c r="N46" s="68" t="s">
        <v>349</v>
      </c>
    </row>
    <row r="47" spans="1:14" ht="75" customHeight="1" x14ac:dyDescent="0.25">
      <c r="A47" s="86">
        <v>39</v>
      </c>
      <c r="B47" s="50" t="s">
        <v>170</v>
      </c>
      <c r="C47" s="69" t="s">
        <v>171</v>
      </c>
      <c r="D47" s="69" t="s">
        <v>138</v>
      </c>
      <c r="E47" s="69" t="s">
        <v>180</v>
      </c>
      <c r="F47" s="69" t="s">
        <v>183</v>
      </c>
      <c r="G47" s="69" t="s">
        <v>183</v>
      </c>
      <c r="H47" s="47" t="s">
        <v>128</v>
      </c>
      <c r="I47" s="48">
        <v>0</v>
      </c>
      <c r="J47" s="50" t="s">
        <v>88</v>
      </c>
      <c r="K47" s="49">
        <v>795950</v>
      </c>
      <c r="L47" s="49">
        <v>774819.32010965783</v>
      </c>
      <c r="M47" s="50">
        <f t="shared" si="0"/>
        <v>7</v>
      </c>
      <c r="N47" s="68" t="s">
        <v>349</v>
      </c>
    </row>
    <row r="48" spans="1:14" ht="75" customHeight="1" x14ac:dyDescent="0.25">
      <c r="A48" s="86">
        <v>40</v>
      </c>
      <c r="B48" s="50" t="s">
        <v>170</v>
      </c>
      <c r="C48" s="69" t="s">
        <v>171</v>
      </c>
      <c r="D48" s="69" t="s">
        <v>138</v>
      </c>
      <c r="E48" s="69" t="s">
        <v>180</v>
      </c>
      <c r="F48" s="69" t="s">
        <v>184</v>
      </c>
      <c r="G48" s="69" t="s">
        <v>184</v>
      </c>
      <c r="H48" s="47" t="s">
        <v>128</v>
      </c>
      <c r="I48" s="48">
        <v>0</v>
      </c>
      <c r="J48" s="50" t="s">
        <v>88</v>
      </c>
      <c r="K48" s="49">
        <v>822950</v>
      </c>
      <c r="L48" s="49">
        <v>801102.53091807652</v>
      </c>
      <c r="M48" s="50">
        <f t="shared" si="0"/>
        <v>8</v>
      </c>
      <c r="N48" s="68" t="s">
        <v>349</v>
      </c>
    </row>
    <row r="49" spans="1:14" ht="75" customHeight="1" x14ac:dyDescent="0.25">
      <c r="A49" s="86">
        <v>41</v>
      </c>
      <c r="B49" s="50" t="s">
        <v>170</v>
      </c>
      <c r="C49" s="69" t="s">
        <v>171</v>
      </c>
      <c r="D49" s="69" t="s">
        <v>138</v>
      </c>
      <c r="E49" s="69" t="s">
        <v>180</v>
      </c>
      <c r="F49" s="69" t="s">
        <v>185</v>
      </c>
      <c r="G49" s="69" t="s">
        <v>185</v>
      </c>
      <c r="H49" s="47" t="s">
        <v>128</v>
      </c>
      <c r="I49" s="48">
        <v>0</v>
      </c>
      <c r="J49" s="50" t="s">
        <v>88</v>
      </c>
      <c r="K49" s="49">
        <v>852950</v>
      </c>
      <c r="L49" s="49">
        <v>830306.09848298586</v>
      </c>
      <c r="M49" s="50">
        <f t="shared" si="0"/>
        <v>9</v>
      </c>
      <c r="N49" s="68" t="s">
        <v>349</v>
      </c>
    </row>
    <row r="50" spans="1:14" ht="75" customHeight="1" x14ac:dyDescent="0.25">
      <c r="A50" s="86">
        <v>42</v>
      </c>
      <c r="B50" s="50" t="s">
        <v>170</v>
      </c>
      <c r="C50" s="69" t="s">
        <v>171</v>
      </c>
      <c r="D50" s="69" t="s">
        <v>138</v>
      </c>
      <c r="E50" s="69" t="s">
        <v>186</v>
      </c>
      <c r="F50" s="69" t="s">
        <v>187</v>
      </c>
      <c r="G50" s="87" t="s">
        <v>188</v>
      </c>
      <c r="H50" s="47">
        <v>7</v>
      </c>
      <c r="I50" s="48" t="s">
        <v>189</v>
      </c>
      <c r="J50" s="50" t="s">
        <v>88</v>
      </c>
      <c r="K50" s="49">
        <v>1176350</v>
      </c>
      <c r="L50" s="49">
        <v>1344916.992437544</v>
      </c>
      <c r="M50" s="50">
        <f t="shared" si="0"/>
        <v>10</v>
      </c>
      <c r="N50" s="68" t="s">
        <v>349</v>
      </c>
    </row>
    <row r="51" spans="1:14" ht="75" customHeight="1" x14ac:dyDescent="0.25">
      <c r="A51" s="86">
        <v>43</v>
      </c>
      <c r="B51" s="50" t="s">
        <v>170</v>
      </c>
      <c r="C51" s="69" t="s">
        <v>171</v>
      </c>
      <c r="D51" s="69" t="s">
        <v>7</v>
      </c>
      <c r="E51" s="69" t="s">
        <v>190</v>
      </c>
      <c r="F51" s="69" t="s">
        <v>191</v>
      </c>
      <c r="G51" s="87" t="s">
        <v>192</v>
      </c>
      <c r="H51" s="47">
        <v>90</v>
      </c>
      <c r="I51" s="48">
        <v>0</v>
      </c>
      <c r="J51" s="50"/>
      <c r="K51" s="49">
        <v>1195000</v>
      </c>
      <c r="L51" s="49">
        <v>1194999.9999999998</v>
      </c>
      <c r="M51" s="50">
        <f t="shared" si="0"/>
        <v>11</v>
      </c>
      <c r="N51" s="68" t="s">
        <v>349</v>
      </c>
    </row>
    <row r="52" spans="1:14" ht="75" customHeight="1" x14ac:dyDescent="0.25">
      <c r="A52" s="86">
        <v>44</v>
      </c>
      <c r="B52" s="69" t="s">
        <v>170</v>
      </c>
      <c r="C52" s="69" t="s">
        <v>171</v>
      </c>
      <c r="D52" s="69" t="s">
        <v>17</v>
      </c>
      <c r="E52" s="69" t="s">
        <v>106</v>
      </c>
      <c r="F52" s="69" t="s">
        <v>193</v>
      </c>
      <c r="G52" s="69" t="s">
        <v>194</v>
      </c>
      <c r="H52" s="69">
        <v>50</v>
      </c>
      <c r="I52" s="69">
        <v>0</v>
      </c>
      <c r="J52" s="50" t="s">
        <v>81</v>
      </c>
      <c r="K52" s="49">
        <v>1580149</v>
      </c>
      <c r="L52" s="49">
        <v>1806579.0289311798</v>
      </c>
      <c r="M52" s="50">
        <f t="shared" si="0"/>
        <v>12</v>
      </c>
      <c r="N52" s="68" t="s">
        <v>349</v>
      </c>
    </row>
    <row r="53" spans="1:14" ht="75" customHeight="1" x14ac:dyDescent="0.25">
      <c r="A53" s="86">
        <v>45</v>
      </c>
      <c r="B53" s="50" t="s">
        <v>170</v>
      </c>
      <c r="C53" s="69" t="s">
        <v>171</v>
      </c>
      <c r="D53" s="69" t="s">
        <v>7</v>
      </c>
      <c r="E53" s="69" t="s">
        <v>195</v>
      </c>
      <c r="F53" s="69" t="s">
        <v>196</v>
      </c>
      <c r="G53" s="87" t="s">
        <v>197</v>
      </c>
      <c r="H53" s="47">
        <v>90</v>
      </c>
      <c r="I53" s="48">
        <v>0</v>
      </c>
      <c r="J53" s="50"/>
      <c r="K53" s="49">
        <v>1641000</v>
      </c>
      <c r="L53" s="49">
        <v>1640999.9999999998</v>
      </c>
      <c r="M53" s="50">
        <f t="shared" si="0"/>
        <v>13</v>
      </c>
      <c r="N53" s="68" t="s">
        <v>349</v>
      </c>
    </row>
    <row r="54" spans="1:14" ht="75" customHeight="1" x14ac:dyDescent="0.25">
      <c r="A54" s="86">
        <v>46</v>
      </c>
      <c r="B54" s="69" t="s">
        <v>170</v>
      </c>
      <c r="C54" s="69" t="s">
        <v>171</v>
      </c>
      <c r="D54" s="69" t="s">
        <v>17</v>
      </c>
      <c r="E54" s="69" t="s">
        <v>106</v>
      </c>
      <c r="F54" s="69" t="s">
        <v>198</v>
      </c>
      <c r="G54" s="69" t="s">
        <v>199</v>
      </c>
      <c r="H54" s="69">
        <v>50</v>
      </c>
      <c r="I54" s="69">
        <v>0</v>
      </c>
      <c r="J54" s="50" t="s">
        <v>81</v>
      </c>
      <c r="K54" s="49">
        <v>2073338</v>
      </c>
      <c r="L54" s="49">
        <v>2370440.3513125116</v>
      </c>
      <c r="M54" s="50">
        <f t="shared" si="0"/>
        <v>14</v>
      </c>
      <c r="N54" s="68" t="s">
        <v>349</v>
      </c>
    </row>
    <row r="55" spans="1:14" ht="75" customHeight="1" x14ac:dyDescent="0.25">
      <c r="A55" s="86">
        <v>47</v>
      </c>
      <c r="B55" s="69" t="s">
        <v>170</v>
      </c>
      <c r="C55" s="69" t="s">
        <v>171</v>
      </c>
      <c r="D55" s="69" t="s">
        <v>17</v>
      </c>
      <c r="E55" s="69" t="s">
        <v>106</v>
      </c>
      <c r="F55" s="69" t="s">
        <v>200</v>
      </c>
      <c r="G55" s="69" t="s">
        <v>201</v>
      </c>
      <c r="H55" s="69">
        <v>50</v>
      </c>
      <c r="I55" s="69">
        <v>0</v>
      </c>
      <c r="J55" s="50" t="s">
        <v>81</v>
      </c>
      <c r="K55" s="49">
        <v>2470417</v>
      </c>
      <c r="L55" s="49">
        <v>2824419.434442624</v>
      </c>
      <c r="M55" s="50">
        <f t="shared" si="0"/>
        <v>15</v>
      </c>
      <c r="N55" s="68" t="s">
        <v>349</v>
      </c>
    </row>
    <row r="56" spans="1:14" ht="75" customHeight="1" x14ac:dyDescent="0.25">
      <c r="A56" s="86">
        <v>48</v>
      </c>
      <c r="B56" s="50" t="s">
        <v>170</v>
      </c>
      <c r="C56" s="69" t="s">
        <v>171</v>
      </c>
      <c r="D56" s="69" t="s">
        <v>13</v>
      </c>
      <c r="E56" s="69" t="s">
        <v>202</v>
      </c>
      <c r="F56" s="69" t="s">
        <v>203</v>
      </c>
      <c r="G56" s="87" t="s">
        <v>204</v>
      </c>
      <c r="H56" s="47">
        <v>121</v>
      </c>
      <c r="I56" s="48">
        <v>0</v>
      </c>
      <c r="J56" s="88" t="s">
        <v>81</v>
      </c>
      <c r="K56" s="49">
        <v>3005100</v>
      </c>
      <c r="L56" s="49">
        <v>3405764.5799658629</v>
      </c>
      <c r="M56" s="50">
        <f t="shared" si="0"/>
        <v>16</v>
      </c>
      <c r="N56" s="68" t="s">
        <v>349</v>
      </c>
    </row>
    <row r="57" spans="1:14" ht="75" customHeight="1" x14ac:dyDescent="0.25">
      <c r="A57" s="86">
        <v>49</v>
      </c>
      <c r="B57" s="69" t="s">
        <v>170</v>
      </c>
      <c r="C57" s="69" t="s">
        <v>171</v>
      </c>
      <c r="D57" s="69" t="s">
        <v>17</v>
      </c>
      <c r="E57" s="69" t="s">
        <v>106</v>
      </c>
      <c r="F57" s="69" t="s">
        <v>205</v>
      </c>
      <c r="G57" s="69" t="s">
        <v>206</v>
      </c>
      <c r="H57" s="69">
        <v>50</v>
      </c>
      <c r="I57" s="69">
        <v>0</v>
      </c>
      <c r="J57" s="50" t="s">
        <v>81</v>
      </c>
      <c r="K57" s="49">
        <v>3214197</v>
      </c>
      <c r="L57" s="49">
        <v>3674780.6030023186</v>
      </c>
      <c r="M57" s="50">
        <f t="shared" si="0"/>
        <v>17</v>
      </c>
      <c r="N57" s="68" t="s">
        <v>349</v>
      </c>
    </row>
    <row r="58" spans="1:14" ht="75" customHeight="1" x14ac:dyDescent="0.25">
      <c r="A58" s="86">
        <v>50</v>
      </c>
      <c r="B58" s="50" t="s">
        <v>207</v>
      </c>
      <c r="C58" s="69" t="s">
        <v>208</v>
      </c>
      <c r="D58" s="69" t="s">
        <v>27</v>
      </c>
      <c r="E58" s="69" t="s">
        <v>131</v>
      </c>
      <c r="F58" s="69" t="s">
        <v>3981</v>
      </c>
      <c r="G58" s="69" t="s">
        <v>209</v>
      </c>
      <c r="H58" s="50" t="s">
        <v>134</v>
      </c>
      <c r="I58" s="50" t="s">
        <v>175</v>
      </c>
      <c r="J58" s="50" t="s">
        <v>81</v>
      </c>
      <c r="K58" s="49">
        <v>760389.07500000007</v>
      </c>
      <c r="L58" s="49">
        <v>805391.67787468003</v>
      </c>
      <c r="M58" s="50">
        <f t="shared" si="0"/>
        <v>1</v>
      </c>
      <c r="N58" s="68" t="s">
        <v>349</v>
      </c>
    </row>
    <row r="59" spans="1:14" ht="75" customHeight="1" x14ac:dyDescent="0.25">
      <c r="A59" s="86">
        <v>51</v>
      </c>
      <c r="B59" s="50" t="s">
        <v>207</v>
      </c>
      <c r="C59" s="69" t="s">
        <v>208</v>
      </c>
      <c r="D59" s="69" t="s">
        <v>27</v>
      </c>
      <c r="E59" s="69" t="s">
        <v>172</v>
      </c>
      <c r="F59" s="69" t="s">
        <v>210</v>
      </c>
      <c r="G59" s="69">
        <v>592400</v>
      </c>
      <c r="H59" s="50" t="s">
        <v>174</v>
      </c>
      <c r="I59" s="50">
        <v>0</v>
      </c>
      <c r="J59" s="50" t="s">
        <v>176</v>
      </c>
      <c r="K59" s="49">
        <v>781782.4</v>
      </c>
      <c r="L59" s="49">
        <v>828051.1379899747</v>
      </c>
      <c r="M59" s="50">
        <f t="shared" si="0"/>
        <v>2</v>
      </c>
      <c r="N59" s="68" t="s">
        <v>349</v>
      </c>
    </row>
    <row r="60" spans="1:14" ht="75" customHeight="1" x14ac:dyDescent="0.25">
      <c r="A60" s="86">
        <v>52</v>
      </c>
      <c r="B60" s="50" t="s">
        <v>207</v>
      </c>
      <c r="C60" s="69" t="s">
        <v>208</v>
      </c>
      <c r="D60" s="69" t="s">
        <v>27</v>
      </c>
      <c r="E60" s="69" t="s">
        <v>211</v>
      </c>
      <c r="F60" s="69" t="s">
        <v>212</v>
      </c>
      <c r="G60" s="69" t="s">
        <v>213</v>
      </c>
      <c r="H60" s="50" t="s">
        <v>174</v>
      </c>
      <c r="I60" s="50" t="s">
        <v>175</v>
      </c>
      <c r="J60" s="50" t="s">
        <v>176</v>
      </c>
      <c r="K60" s="49">
        <v>797430</v>
      </c>
      <c r="L60" s="49">
        <v>911699.03283841617</v>
      </c>
      <c r="M60" s="50">
        <f t="shared" si="0"/>
        <v>3</v>
      </c>
      <c r="N60" s="68" t="s">
        <v>349</v>
      </c>
    </row>
    <row r="61" spans="1:14" ht="75" customHeight="1" x14ac:dyDescent="0.25">
      <c r="A61" s="86">
        <v>53</v>
      </c>
      <c r="B61" s="50" t="s">
        <v>207</v>
      </c>
      <c r="C61" s="69" t="s">
        <v>208</v>
      </c>
      <c r="D61" s="69" t="s">
        <v>27</v>
      </c>
      <c r="E61" s="69" t="s">
        <v>172</v>
      </c>
      <c r="F61" s="69" t="s">
        <v>214</v>
      </c>
      <c r="G61" s="69">
        <v>592400</v>
      </c>
      <c r="H61" s="50" t="s">
        <v>174</v>
      </c>
      <c r="I61" s="50">
        <v>0</v>
      </c>
      <c r="J61" s="50" t="s">
        <v>176</v>
      </c>
      <c r="K61" s="49">
        <v>849740.5</v>
      </c>
      <c r="L61" s="49">
        <v>900031.24657343293</v>
      </c>
      <c r="M61" s="50">
        <f t="shared" si="0"/>
        <v>4</v>
      </c>
      <c r="N61" s="68" t="s">
        <v>349</v>
      </c>
    </row>
    <row r="62" spans="1:14" ht="75" customHeight="1" x14ac:dyDescent="0.25">
      <c r="A62" s="86">
        <v>54</v>
      </c>
      <c r="B62" s="50" t="s">
        <v>207</v>
      </c>
      <c r="C62" s="69" t="s">
        <v>208</v>
      </c>
      <c r="D62" s="69" t="s">
        <v>27</v>
      </c>
      <c r="E62" s="69" t="s">
        <v>211</v>
      </c>
      <c r="F62" s="69" t="s">
        <v>215</v>
      </c>
      <c r="G62" s="69" t="s">
        <v>216</v>
      </c>
      <c r="H62" s="50" t="s">
        <v>174</v>
      </c>
      <c r="I62" s="50" t="s">
        <v>175</v>
      </c>
      <c r="J62" s="50" t="s">
        <v>176</v>
      </c>
      <c r="K62" s="49">
        <v>889515</v>
      </c>
      <c r="L62" s="49">
        <v>1016979.5031479425</v>
      </c>
      <c r="M62" s="50">
        <f t="shared" si="0"/>
        <v>5</v>
      </c>
      <c r="N62" s="68" t="s">
        <v>349</v>
      </c>
    </row>
    <row r="63" spans="1:14" ht="75" customHeight="1" x14ac:dyDescent="0.25">
      <c r="A63" s="86">
        <v>55</v>
      </c>
      <c r="B63" s="50" t="s">
        <v>207</v>
      </c>
      <c r="C63" s="69" t="s">
        <v>208</v>
      </c>
      <c r="D63" s="69" t="s">
        <v>27</v>
      </c>
      <c r="E63" s="69" t="s">
        <v>211</v>
      </c>
      <c r="F63" s="69" t="s">
        <v>217</v>
      </c>
      <c r="G63" s="69" t="s">
        <v>218</v>
      </c>
      <c r="H63" s="50" t="s">
        <v>174</v>
      </c>
      <c r="I63" s="50" t="s">
        <v>175</v>
      </c>
      <c r="J63" s="50" t="s">
        <v>176</v>
      </c>
      <c r="K63" s="49">
        <v>961230</v>
      </c>
      <c r="L63" s="49">
        <v>1098971.0210742897</v>
      </c>
      <c r="M63" s="50">
        <f t="shared" si="0"/>
        <v>6</v>
      </c>
      <c r="N63" s="68" t="s">
        <v>349</v>
      </c>
    </row>
    <row r="64" spans="1:14" ht="75" customHeight="1" x14ac:dyDescent="0.25">
      <c r="A64" s="86">
        <v>56</v>
      </c>
      <c r="B64" s="50" t="s">
        <v>207</v>
      </c>
      <c r="C64" s="69" t="s">
        <v>208</v>
      </c>
      <c r="D64" s="69" t="s">
        <v>27</v>
      </c>
      <c r="E64" s="69" t="s">
        <v>211</v>
      </c>
      <c r="F64" s="69" t="s">
        <v>219</v>
      </c>
      <c r="G64" s="69" t="s">
        <v>220</v>
      </c>
      <c r="H64" s="50" t="s">
        <v>174</v>
      </c>
      <c r="I64" s="50" t="s">
        <v>175</v>
      </c>
      <c r="J64" s="50" t="s">
        <v>176</v>
      </c>
      <c r="K64" s="49">
        <v>991890</v>
      </c>
      <c r="L64" s="49">
        <v>1134024.4957953633</v>
      </c>
      <c r="M64" s="50">
        <f t="shared" si="0"/>
        <v>7</v>
      </c>
      <c r="N64" s="68" t="s">
        <v>349</v>
      </c>
    </row>
    <row r="65" spans="1:14" ht="75" customHeight="1" x14ac:dyDescent="0.25">
      <c r="A65" s="86">
        <v>57</v>
      </c>
      <c r="B65" s="50" t="s">
        <v>207</v>
      </c>
      <c r="C65" s="69" t="s">
        <v>208</v>
      </c>
      <c r="D65" s="69" t="s">
        <v>27</v>
      </c>
      <c r="E65" s="69" t="s">
        <v>211</v>
      </c>
      <c r="F65" s="69" t="s">
        <v>221</v>
      </c>
      <c r="G65" s="69" t="s">
        <v>222</v>
      </c>
      <c r="H65" s="50" t="s">
        <v>174</v>
      </c>
      <c r="I65" s="50" t="s">
        <v>175</v>
      </c>
      <c r="J65" s="50" t="s">
        <v>176</v>
      </c>
      <c r="K65" s="49">
        <v>1022655</v>
      </c>
      <c r="L65" s="49">
        <v>1169198.0166627425</v>
      </c>
      <c r="M65" s="50">
        <f t="shared" si="0"/>
        <v>8</v>
      </c>
      <c r="N65" s="68" t="s">
        <v>349</v>
      </c>
    </row>
    <row r="66" spans="1:14" ht="75" customHeight="1" x14ac:dyDescent="0.25">
      <c r="A66" s="86">
        <v>58</v>
      </c>
      <c r="B66" s="69" t="s">
        <v>207</v>
      </c>
      <c r="C66" s="69" t="s">
        <v>208</v>
      </c>
      <c r="D66" s="69" t="s">
        <v>17</v>
      </c>
      <c r="E66" s="69" t="s">
        <v>106</v>
      </c>
      <c r="F66" s="69" t="s">
        <v>223</v>
      </c>
      <c r="G66" s="69" t="s">
        <v>224</v>
      </c>
      <c r="H66" s="69">
        <v>50</v>
      </c>
      <c r="I66" s="69">
        <v>0</v>
      </c>
      <c r="J66" s="50" t="s">
        <v>81</v>
      </c>
      <c r="K66" s="49">
        <v>1086794</v>
      </c>
      <c r="L66" s="49">
        <v>1242527.9193090224</v>
      </c>
      <c r="M66" s="50">
        <f t="shared" si="0"/>
        <v>9</v>
      </c>
      <c r="N66" s="68" t="s">
        <v>349</v>
      </c>
    </row>
    <row r="67" spans="1:14" ht="75" customHeight="1" x14ac:dyDescent="0.25">
      <c r="A67" s="86">
        <v>59</v>
      </c>
      <c r="B67" s="50" t="s">
        <v>207</v>
      </c>
      <c r="C67" s="69" t="s">
        <v>208</v>
      </c>
      <c r="D67" s="69" t="s">
        <v>7</v>
      </c>
      <c r="E67" s="69" t="s">
        <v>225</v>
      </c>
      <c r="F67" s="69" t="s">
        <v>226</v>
      </c>
      <c r="G67" s="87" t="s">
        <v>227</v>
      </c>
      <c r="H67" s="47">
        <v>90</v>
      </c>
      <c r="I67" s="48">
        <v>0</v>
      </c>
      <c r="J67" s="50"/>
      <c r="K67" s="49">
        <v>1084500</v>
      </c>
      <c r="L67" s="49">
        <v>1084500</v>
      </c>
      <c r="M67" s="50">
        <f t="shared" si="0"/>
        <v>10</v>
      </c>
      <c r="N67" s="68" t="s">
        <v>349</v>
      </c>
    </row>
    <row r="68" spans="1:14" ht="75" customHeight="1" x14ac:dyDescent="0.25">
      <c r="A68" s="86">
        <v>60</v>
      </c>
      <c r="B68" s="50" t="s">
        <v>207</v>
      </c>
      <c r="C68" s="69" t="s">
        <v>208</v>
      </c>
      <c r="D68" s="69" t="s">
        <v>27</v>
      </c>
      <c r="E68" s="69" t="s">
        <v>211</v>
      </c>
      <c r="F68" s="69" t="s">
        <v>228</v>
      </c>
      <c r="G68" s="69" t="s">
        <v>229</v>
      </c>
      <c r="H68" s="50" t="s">
        <v>174</v>
      </c>
      <c r="I68" s="50" t="s">
        <v>175</v>
      </c>
      <c r="J68" s="50" t="s">
        <v>176</v>
      </c>
      <c r="K68" s="49">
        <v>1137315</v>
      </c>
      <c r="L68" s="49">
        <v>1300288.4084278538</v>
      </c>
      <c r="M68" s="50">
        <f t="shared" si="0"/>
        <v>11</v>
      </c>
      <c r="N68" s="68" t="s">
        <v>349</v>
      </c>
    </row>
    <row r="69" spans="1:14" ht="75" customHeight="1" x14ac:dyDescent="0.25">
      <c r="A69" s="86">
        <v>61</v>
      </c>
      <c r="B69" s="50" t="s">
        <v>207</v>
      </c>
      <c r="C69" s="69" t="s">
        <v>208</v>
      </c>
      <c r="D69" s="69" t="s">
        <v>7</v>
      </c>
      <c r="E69" s="69" t="s">
        <v>230</v>
      </c>
      <c r="F69" s="69" t="s">
        <v>231</v>
      </c>
      <c r="G69" s="87" t="s">
        <v>232</v>
      </c>
      <c r="H69" s="47">
        <v>90</v>
      </c>
      <c r="I69" s="48">
        <v>0</v>
      </c>
      <c r="J69" s="50"/>
      <c r="K69" s="49">
        <v>1157200</v>
      </c>
      <c r="L69" s="49">
        <v>1157200</v>
      </c>
      <c r="M69" s="50">
        <f t="shared" si="0"/>
        <v>12</v>
      </c>
      <c r="N69" s="68" t="s">
        <v>349</v>
      </c>
    </row>
    <row r="70" spans="1:14" ht="75" customHeight="1" x14ac:dyDescent="0.25">
      <c r="A70" s="86">
        <v>62</v>
      </c>
      <c r="B70" s="69" t="s">
        <v>207</v>
      </c>
      <c r="C70" s="69" t="s">
        <v>208</v>
      </c>
      <c r="D70" s="69" t="s">
        <v>17</v>
      </c>
      <c r="E70" s="69" t="s">
        <v>106</v>
      </c>
      <c r="F70" s="69" t="s">
        <v>233</v>
      </c>
      <c r="G70" s="69" t="s">
        <v>234</v>
      </c>
      <c r="H70" s="69">
        <v>50</v>
      </c>
      <c r="I70" s="69">
        <v>0</v>
      </c>
      <c r="J70" s="50" t="s">
        <v>81</v>
      </c>
      <c r="K70" s="49">
        <v>1266263</v>
      </c>
      <c r="L70" s="49">
        <v>1447714.2224635032</v>
      </c>
      <c r="M70" s="50">
        <f t="shared" si="0"/>
        <v>13</v>
      </c>
      <c r="N70" s="68" t="s">
        <v>349</v>
      </c>
    </row>
    <row r="71" spans="1:14" ht="75" customHeight="1" x14ac:dyDescent="0.25">
      <c r="A71" s="86">
        <v>63</v>
      </c>
      <c r="B71" s="50" t="s">
        <v>207</v>
      </c>
      <c r="C71" s="69" t="s">
        <v>208</v>
      </c>
      <c r="D71" s="69" t="s">
        <v>27</v>
      </c>
      <c r="E71" s="69" t="s">
        <v>211</v>
      </c>
      <c r="F71" s="69" t="s">
        <v>235</v>
      </c>
      <c r="G71" s="69" t="s">
        <v>236</v>
      </c>
      <c r="H71" s="50" t="s">
        <v>174</v>
      </c>
      <c r="I71" s="50" t="s">
        <v>175</v>
      </c>
      <c r="J71" s="50" t="s">
        <v>176</v>
      </c>
      <c r="K71" s="49">
        <v>1331880</v>
      </c>
      <c r="L71" s="49">
        <v>1522733.9175311057</v>
      </c>
      <c r="M71" s="50">
        <f t="shared" si="0"/>
        <v>14</v>
      </c>
      <c r="N71" s="68" t="s">
        <v>349</v>
      </c>
    </row>
    <row r="72" spans="1:14" ht="75" customHeight="1" x14ac:dyDescent="0.25">
      <c r="A72" s="86">
        <v>64</v>
      </c>
      <c r="B72" s="50" t="s">
        <v>207</v>
      </c>
      <c r="C72" s="69" t="s">
        <v>208</v>
      </c>
      <c r="D72" s="69" t="s">
        <v>27</v>
      </c>
      <c r="E72" s="69" t="s">
        <v>211</v>
      </c>
      <c r="F72" s="69" t="s">
        <v>237</v>
      </c>
      <c r="G72" s="69" t="s">
        <v>238</v>
      </c>
      <c r="H72" s="50" t="s">
        <v>174</v>
      </c>
      <c r="I72" s="50" t="s">
        <v>175</v>
      </c>
      <c r="J72" s="50" t="s">
        <v>176</v>
      </c>
      <c r="K72" s="49">
        <v>1358445</v>
      </c>
      <c r="L72" s="49">
        <v>1438842.7369902306</v>
      </c>
      <c r="M72" s="50">
        <f t="shared" si="0"/>
        <v>15</v>
      </c>
      <c r="N72" s="68" t="s">
        <v>349</v>
      </c>
    </row>
    <row r="73" spans="1:14" ht="75" customHeight="1" x14ac:dyDescent="0.25">
      <c r="A73" s="86">
        <v>65</v>
      </c>
      <c r="B73" s="50" t="s">
        <v>207</v>
      </c>
      <c r="C73" s="69" t="s">
        <v>208</v>
      </c>
      <c r="D73" s="69" t="s">
        <v>138</v>
      </c>
      <c r="E73" s="69" t="s">
        <v>186</v>
      </c>
      <c r="F73" s="69" t="s">
        <v>239</v>
      </c>
      <c r="G73" s="87" t="s">
        <v>240</v>
      </c>
      <c r="H73" s="47">
        <v>7</v>
      </c>
      <c r="I73" s="48" t="s">
        <v>241</v>
      </c>
      <c r="J73" s="50" t="s">
        <v>88</v>
      </c>
      <c r="K73" s="49">
        <v>1379000</v>
      </c>
      <c r="L73" s="49">
        <v>1576606.0548062851</v>
      </c>
      <c r="M73" s="50">
        <f t="shared" si="0"/>
        <v>16</v>
      </c>
      <c r="N73" s="68" t="s">
        <v>349</v>
      </c>
    </row>
    <row r="74" spans="1:14" ht="75" customHeight="1" x14ac:dyDescent="0.25">
      <c r="A74" s="86">
        <v>66</v>
      </c>
      <c r="B74" s="50" t="s">
        <v>207</v>
      </c>
      <c r="C74" s="69" t="s">
        <v>208</v>
      </c>
      <c r="D74" s="69" t="s">
        <v>7</v>
      </c>
      <c r="E74" s="69" t="s">
        <v>242</v>
      </c>
      <c r="F74" s="69" t="s">
        <v>243</v>
      </c>
      <c r="G74" s="87" t="s">
        <v>244</v>
      </c>
      <c r="H74" s="47" t="s">
        <v>245</v>
      </c>
      <c r="I74" s="48">
        <v>0</v>
      </c>
      <c r="J74" s="50"/>
      <c r="K74" s="49">
        <v>1561500</v>
      </c>
      <c r="L74" s="49">
        <v>1561499.9999999998</v>
      </c>
      <c r="M74" s="50">
        <f t="shared" ref="M74:M137" si="1">IF(B74=B73,M73+1,1)</f>
        <v>17</v>
      </c>
      <c r="N74" s="68" t="s">
        <v>349</v>
      </c>
    </row>
    <row r="75" spans="1:14" ht="75" customHeight="1" x14ac:dyDescent="0.25">
      <c r="A75" s="86">
        <v>67</v>
      </c>
      <c r="B75" s="50" t="s">
        <v>207</v>
      </c>
      <c r="C75" s="69" t="s">
        <v>208</v>
      </c>
      <c r="D75" s="69" t="s">
        <v>13</v>
      </c>
      <c r="E75" s="69" t="s">
        <v>202</v>
      </c>
      <c r="F75" s="69" t="s">
        <v>246</v>
      </c>
      <c r="G75" s="87" t="s">
        <v>247</v>
      </c>
      <c r="H75" s="47">
        <v>121</v>
      </c>
      <c r="I75" s="48">
        <v>0</v>
      </c>
      <c r="J75" s="88" t="s">
        <v>81</v>
      </c>
      <c r="K75" s="49">
        <v>1694500</v>
      </c>
      <c r="L75" s="49">
        <v>1918228.9721717478</v>
      </c>
      <c r="M75" s="50">
        <f t="shared" si="1"/>
        <v>18</v>
      </c>
      <c r="N75" s="68" t="s">
        <v>349</v>
      </c>
    </row>
    <row r="76" spans="1:14" ht="75" customHeight="1" x14ac:dyDescent="0.25">
      <c r="A76" s="86">
        <v>68</v>
      </c>
      <c r="B76" s="50" t="s">
        <v>207</v>
      </c>
      <c r="C76" s="69" t="s">
        <v>208</v>
      </c>
      <c r="D76" s="69" t="s">
        <v>13</v>
      </c>
      <c r="E76" s="69" t="s">
        <v>202</v>
      </c>
      <c r="F76" s="69" t="s">
        <v>248</v>
      </c>
      <c r="G76" s="87" t="s">
        <v>249</v>
      </c>
      <c r="H76" s="47">
        <v>121</v>
      </c>
      <c r="I76" s="48">
        <v>0</v>
      </c>
      <c r="J76" s="88" t="s">
        <v>81</v>
      </c>
      <c r="K76" s="49">
        <v>1741400</v>
      </c>
      <c r="L76" s="49">
        <v>1971512.0100991204</v>
      </c>
      <c r="M76" s="50">
        <f t="shared" si="1"/>
        <v>19</v>
      </c>
      <c r="N76" s="68" t="s">
        <v>349</v>
      </c>
    </row>
    <row r="77" spans="1:14" ht="75" customHeight="1" x14ac:dyDescent="0.25">
      <c r="A77" s="86">
        <v>69</v>
      </c>
      <c r="B77" s="50" t="s">
        <v>207</v>
      </c>
      <c r="C77" s="69" t="s">
        <v>208</v>
      </c>
      <c r="D77" s="69" t="s">
        <v>13</v>
      </c>
      <c r="E77" s="69" t="s">
        <v>202</v>
      </c>
      <c r="F77" s="69" t="s">
        <v>250</v>
      </c>
      <c r="G77" s="87" t="s">
        <v>251</v>
      </c>
      <c r="H77" s="47">
        <v>121</v>
      </c>
      <c r="I77" s="48">
        <v>0</v>
      </c>
      <c r="J77" s="88" t="s">
        <v>81</v>
      </c>
      <c r="K77" s="49">
        <v>1801000</v>
      </c>
      <c r="L77" s="49">
        <v>2039238.3738308463</v>
      </c>
      <c r="M77" s="50">
        <f t="shared" si="1"/>
        <v>20</v>
      </c>
      <c r="N77" s="68" t="s">
        <v>349</v>
      </c>
    </row>
    <row r="78" spans="1:14" ht="75" customHeight="1" x14ac:dyDescent="0.25">
      <c r="A78" s="86">
        <v>70</v>
      </c>
      <c r="B78" s="69" t="s">
        <v>207</v>
      </c>
      <c r="C78" s="69" t="s">
        <v>208</v>
      </c>
      <c r="D78" s="69" t="s">
        <v>17</v>
      </c>
      <c r="E78" s="69" t="s">
        <v>106</v>
      </c>
      <c r="F78" s="69" t="s">
        <v>252</v>
      </c>
      <c r="G78" s="69" t="s">
        <v>253</v>
      </c>
      <c r="H78" s="69">
        <v>78</v>
      </c>
      <c r="I78" s="69">
        <v>0</v>
      </c>
      <c r="J78" s="50" t="s">
        <v>81</v>
      </c>
      <c r="K78" s="49">
        <v>1910238</v>
      </c>
      <c r="L78" s="49">
        <v>2183968.6707186718</v>
      </c>
      <c r="M78" s="50">
        <f t="shared" si="1"/>
        <v>21</v>
      </c>
      <c r="N78" s="68" t="s">
        <v>349</v>
      </c>
    </row>
    <row r="79" spans="1:14" ht="75" customHeight="1" x14ac:dyDescent="0.25">
      <c r="A79" s="86">
        <v>71</v>
      </c>
      <c r="B79" s="50" t="s">
        <v>207</v>
      </c>
      <c r="C79" s="69" t="s">
        <v>208</v>
      </c>
      <c r="D79" s="69" t="s">
        <v>7</v>
      </c>
      <c r="E79" s="69" t="s">
        <v>242</v>
      </c>
      <c r="F79" s="69" t="s">
        <v>254</v>
      </c>
      <c r="G79" s="87" t="s">
        <v>255</v>
      </c>
      <c r="H79" s="47" t="s">
        <v>245</v>
      </c>
      <c r="I79" s="48">
        <v>0</v>
      </c>
      <c r="J79" s="50"/>
      <c r="K79" s="49">
        <v>2056000</v>
      </c>
      <c r="L79" s="49">
        <v>2055999.9999999995</v>
      </c>
      <c r="M79" s="50">
        <f t="shared" si="1"/>
        <v>22</v>
      </c>
      <c r="N79" s="68" t="s">
        <v>349</v>
      </c>
    </row>
    <row r="80" spans="1:14" ht="75" customHeight="1" x14ac:dyDescent="0.25">
      <c r="A80" s="86">
        <v>72</v>
      </c>
      <c r="B80" s="50" t="s">
        <v>207</v>
      </c>
      <c r="C80" s="69" t="s">
        <v>208</v>
      </c>
      <c r="D80" s="69" t="s">
        <v>13</v>
      </c>
      <c r="E80" s="69" t="s">
        <v>202</v>
      </c>
      <c r="F80" s="69" t="s">
        <v>256</v>
      </c>
      <c r="G80" s="87" t="s">
        <v>257</v>
      </c>
      <c r="H80" s="47">
        <v>121</v>
      </c>
      <c r="I80" s="48">
        <v>0</v>
      </c>
      <c r="J80" s="88" t="s">
        <v>81</v>
      </c>
      <c r="K80" s="49">
        <v>2065400</v>
      </c>
      <c r="L80" s="49">
        <v>2339627.9793274659</v>
      </c>
      <c r="M80" s="50">
        <f t="shared" si="1"/>
        <v>23</v>
      </c>
      <c r="N80" s="68" t="s">
        <v>349</v>
      </c>
    </row>
    <row r="81" spans="1:14" ht="75" customHeight="1" x14ac:dyDescent="0.25">
      <c r="A81" s="86">
        <v>73</v>
      </c>
      <c r="B81" s="69" t="s">
        <v>207</v>
      </c>
      <c r="C81" s="69" t="s">
        <v>208</v>
      </c>
      <c r="D81" s="69" t="s">
        <v>17</v>
      </c>
      <c r="E81" s="69" t="s">
        <v>106</v>
      </c>
      <c r="F81" s="69" t="s">
        <v>258</v>
      </c>
      <c r="G81" s="69" t="s">
        <v>259</v>
      </c>
      <c r="H81" s="69">
        <v>78</v>
      </c>
      <c r="I81" s="69">
        <v>0</v>
      </c>
      <c r="J81" s="50" t="s">
        <v>81</v>
      </c>
      <c r="K81" s="49">
        <v>2481887</v>
      </c>
      <c r="L81" s="49">
        <v>2837533.0468056616</v>
      </c>
      <c r="M81" s="50">
        <f t="shared" si="1"/>
        <v>24</v>
      </c>
      <c r="N81" s="68" t="s">
        <v>349</v>
      </c>
    </row>
    <row r="82" spans="1:14" ht="75" customHeight="1" x14ac:dyDescent="0.25">
      <c r="A82" s="86">
        <v>74</v>
      </c>
      <c r="B82" s="69" t="s">
        <v>207</v>
      </c>
      <c r="C82" s="69" t="s">
        <v>208</v>
      </c>
      <c r="D82" s="69" t="s">
        <v>17</v>
      </c>
      <c r="E82" s="69" t="s">
        <v>106</v>
      </c>
      <c r="F82" s="69" t="s">
        <v>260</v>
      </c>
      <c r="G82" s="69" t="s">
        <v>261</v>
      </c>
      <c r="H82" s="69">
        <v>78</v>
      </c>
      <c r="I82" s="69">
        <v>0</v>
      </c>
      <c r="J82" s="50" t="s">
        <v>81</v>
      </c>
      <c r="K82" s="49">
        <v>2481887</v>
      </c>
      <c r="L82" s="49">
        <v>2837533.0468056616</v>
      </c>
      <c r="M82" s="50">
        <f t="shared" si="1"/>
        <v>25</v>
      </c>
      <c r="N82" s="68" t="s">
        <v>349</v>
      </c>
    </row>
    <row r="83" spans="1:14" ht="75" customHeight="1" x14ac:dyDescent="0.25">
      <c r="A83" s="86">
        <v>75</v>
      </c>
      <c r="B83" s="50" t="s">
        <v>262</v>
      </c>
      <c r="C83" s="69" t="s">
        <v>263</v>
      </c>
      <c r="D83" s="69" t="s">
        <v>27</v>
      </c>
      <c r="E83" s="69" t="s">
        <v>264</v>
      </c>
      <c r="F83" s="69" t="s">
        <v>265</v>
      </c>
      <c r="G83" s="69" t="s">
        <v>266</v>
      </c>
      <c r="H83" s="50">
        <v>150</v>
      </c>
      <c r="I83" s="50">
        <v>0</v>
      </c>
      <c r="J83" s="50" t="s">
        <v>267</v>
      </c>
      <c r="K83" s="49">
        <v>806362.5</v>
      </c>
      <c r="L83" s="49">
        <v>854085.97808986367</v>
      </c>
      <c r="M83" s="50">
        <f t="shared" si="1"/>
        <v>1</v>
      </c>
      <c r="N83" s="68" t="s">
        <v>349</v>
      </c>
    </row>
    <row r="84" spans="1:14" ht="75" customHeight="1" x14ac:dyDescent="0.25">
      <c r="A84" s="86">
        <v>76</v>
      </c>
      <c r="B84" s="50" t="s">
        <v>262</v>
      </c>
      <c r="C84" s="69" t="s">
        <v>263</v>
      </c>
      <c r="D84" s="69" t="s">
        <v>27</v>
      </c>
      <c r="E84" s="69" t="s">
        <v>268</v>
      </c>
      <c r="F84" s="69" t="s">
        <v>269</v>
      </c>
      <c r="G84" s="87" t="s">
        <v>270</v>
      </c>
      <c r="H84" s="47">
        <v>150</v>
      </c>
      <c r="I84" s="48">
        <v>0</v>
      </c>
      <c r="J84" s="50" t="s">
        <v>267</v>
      </c>
      <c r="K84" s="49">
        <v>1149524.8</v>
      </c>
      <c r="L84" s="49">
        <v>1217557.8764470755</v>
      </c>
      <c r="M84" s="50">
        <f t="shared" si="1"/>
        <v>2</v>
      </c>
      <c r="N84" s="68" t="s">
        <v>349</v>
      </c>
    </row>
    <row r="85" spans="1:14" ht="75" customHeight="1" x14ac:dyDescent="0.25">
      <c r="A85" s="86">
        <v>77</v>
      </c>
      <c r="B85" s="50" t="s">
        <v>262</v>
      </c>
      <c r="C85" s="69" t="s">
        <v>263</v>
      </c>
      <c r="D85" s="69" t="s">
        <v>27</v>
      </c>
      <c r="E85" s="69" t="s">
        <v>268</v>
      </c>
      <c r="F85" s="69" t="s">
        <v>271</v>
      </c>
      <c r="G85" s="87" t="s">
        <v>272</v>
      </c>
      <c r="H85" s="47">
        <v>150</v>
      </c>
      <c r="I85" s="48">
        <v>0</v>
      </c>
      <c r="J85" s="50" t="s">
        <v>267</v>
      </c>
      <c r="K85" s="49">
        <v>1435129.6</v>
      </c>
      <c r="L85" s="49">
        <v>1520065.8117183214</v>
      </c>
      <c r="M85" s="50">
        <f t="shared" si="1"/>
        <v>3</v>
      </c>
      <c r="N85" s="68" t="s">
        <v>349</v>
      </c>
    </row>
    <row r="86" spans="1:14" ht="75" customHeight="1" x14ac:dyDescent="0.25">
      <c r="A86" s="86">
        <v>78</v>
      </c>
      <c r="B86" s="50" t="s">
        <v>273</v>
      </c>
      <c r="C86" s="69" t="s">
        <v>274</v>
      </c>
      <c r="D86" s="69" t="s">
        <v>27</v>
      </c>
      <c r="E86" s="69" t="s">
        <v>264</v>
      </c>
      <c r="F86" s="69" t="s">
        <v>275</v>
      </c>
      <c r="G86" s="69" t="s">
        <v>276</v>
      </c>
      <c r="H86" s="50">
        <v>150</v>
      </c>
      <c r="I86" s="50">
        <v>0</v>
      </c>
      <c r="J86" s="50" t="s">
        <v>267</v>
      </c>
      <c r="K86" s="49">
        <v>806362.5</v>
      </c>
      <c r="L86" s="49">
        <v>854085.97808986367</v>
      </c>
      <c r="M86" s="50">
        <f t="shared" si="1"/>
        <v>1</v>
      </c>
      <c r="N86" s="68" t="s">
        <v>349</v>
      </c>
    </row>
    <row r="87" spans="1:14" ht="75" customHeight="1" x14ac:dyDescent="0.25">
      <c r="A87" s="86">
        <v>79</v>
      </c>
      <c r="B87" s="50" t="s">
        <v>273</v>
      </c>
      <c r="C87" s="69" t="s">
        <v>274</v>
      </c>
      <c r="D87" s="69" t="s">
        <v>121</v>
      </c>
      <c r="E87" s="69" t="s">
        <v>277</v>
      </c>
      <c r="F87" s="69" t="s">
        <v>278</v>
      </c>
      <c r="G87" s="87" t="s">
        <v>279</v>
      </c>
      <c r="H87" s="47">
        <v>30</v>
      </c>
      <c r="I87" s="48"/>
      <c r="J87" s="50" t="s">
        <v>124</v>
      </c>
      <c r="K87" s="49">
        <v>895000</v>
      </c>
      <c r="L87" s="49">
        <v>871239.76568646752</v>
      </c>
      <c r="M87" s="50">
        <f t="shared" si="1"/>
        <v>2</v>
      </c>
      <c r="N87" s="68" t="s">
        <v>349</v>
      </c>
    </row>
    <row r="88" spans="1:14" ht="75" customHeight="1" x14ac:dyDescent="0.25">
      <c r="A88" s="86">
        <v>80</v>
      </c>
      <c r="B88" s="50" t="s">
        <v>273</v>
      </c>
      <c r="C88" s="69" t="s">
        <v>274</v>
      </c>
      <c r="D88" s="69" t="s">
        <v>27</v>
      </c>
      <c r="E88" s="69" t="s">
        <v>268</v>
      </c>
      <c r="F88" s="69" t="s">
        <v>280</v>
      </c>
      <c r="G88" s="87" t="s">
        <v>281</v>
      </c>
      <c r="H88" s="47">
        <v>150</v>
      </c>
      <c r="I88" s="48">
        <v>0</v>
      </c>
      <c r="J88" s="50" t="s">
        <v>267</v>
      </c>
      <c r="K88" s="49">
        <v>1149524.8</v>
      </c>
      <c r="L88" s="49">
        <v>1217557.8764470755</v>
      </c>
      <c r="M88" s="50">
        <f t="shared" si="1"/>
        <v>3</v>
      </c>
      <c r="N88" s="68" t="s">
        <v>349</v>
      </c>
    </row>
    <row r="89" spans="1:14" ht="75" customHeight="1" x14ac:dyDescent="0.25">
      <c r="A89" s="86">
        <v>81</v>
      </c>
      <c r="B89" s="50" t="s">
        <v>282</v>
      </c>
      <c r="C89" s="69" t="s">
        <v>283</v>
      </c>
      <c r="D89" s="69" t="s">
        <v>121</v>
      </c>
      <c r="E89" s="69" t="s">
        <v>277</v>
      </c>
      <c r="F89" s="69" t="s">
        <v>284</v>
      </c>
      <c r="G89" s="87" t="s">
        <v>285</v>
      </c>
      <c r="H89" s="47">
        <v>30</v>
      </c>
      <c r="I89" s="48"/>
      <c r="J89" s="50" t="s">
        <v>124</v>
      </c>
      <c r="K89" s="49">
        <v>595000</v>
      </c>
      <c r="L89" s="49">
        <v>579204.0900373722</v>
      </c>
      <c r="M89" s="50">
        <f t="shared" si="1"/>
        <v>1</v>
      </c>
      <c r="N89" s="68" t="s">
        <v>349</v>
      </c>
    </row>
    <row r="90" spans="1:14" ht="75" customHeight="1" x14ac:dyDescent="0.25">
      <c r="A90" s="86">
        <v>82</v>
      </c>
      <c r="B90" s="50" t="s">
        <v>282</v>
      </c>
      <c r="C90" s="69" t="s">
        <v>283</v>
      </c>
      <c r="D90" s="69" t="s">
        <v>286</v>
      </c>
      <c r="E90" s="89" t="s">
        <v>287</v>
      </c>
      <c r="F90" s="89" t="s">
        <v>288</v>
      </c>
      <c r="G90" s="89" t="s">
        <v>289</v>
      </c>
      <c r="H90" s="51" t="s">
        <v>291</v>
      </c>
      <c r="I90" s="51">
        <v>0</v>
      </c>
      <c r="J90" s="51" t="s">
        <v>292</v>
      </c>
      <c r="K90" s="90">
        <v>1137580</v>
      </c>
      <c r="L90" s="49">
        <v>1198173.5255978797</v>
      </c>
      <c r="M90" s="50">
        <f t="shared" si="1"/>
        <v>2</v>
      </c>
      <c r="N90" s="68" t="s">
        <v>349</v>
      </c>
    </row>
    <row r="91" spans="1:14" ht="75" customHeight="1" x14ac:dyDescent="0.25">
      <c r="A91" s="86">
        <v>83</v>
      </c>
      <c r="B91" s="50" t="s">
        <v>282</v>
      </c>
      <c r="C91" s="69" t="s">
        <v>283</v>
      </c>
      <c r="D91" s="69" t="s">
        <v>27</v>
      </c>
      <c r="E91" s="69" t="s">
        <v>287</v>
      </c>
      <c r="F91" s="69" t="s">
        <v>293</v>
      </c>
      <c r="G91" s="69" t="s">
        <v>294</v>
      </c>
      <c r="H91" s="50">
        <v>150</v>
      </c>
      <c r="I91" s="50">
        <v>0</v>
      </c>
      <c r="J91" s="50" t="s">
        <v>267</v>
      </c>
      <c r="K91" s="49">
        <v>1243818.8913</v>
      </c>
      <c r="L91" s="49">
        <v>1317432.636491169</v>
      </c>
      <c r="M91" s="50">
        <f t="shared" si="1"/>
        <v>3</v>
      </c>
      <c r="N91" s="68" t="s">
        <v>349</v>
      </c>
    </row>
    <row r="92" spans="1:14" ht="75" customHeight="1" x14ac:dyDescent="0.25">
      <c r="A92" s="86">
        <v>84</v>
      </c>
      <c r="B92" s="50" t="s">
        <v>282</v>
      </c>
      <c r="C92" s="69" t="s">
        <v>283</v>
      </c>
      <c r="D92" s="69" t="s">
        <v>121</v>
      </c>
      <c r="E92" s="69" t="s">
        <v>277</v>
      </c>
      <c r="F92" s="69" t="s">
        <v>295</v>
      </c>
      <c r="G92" s="87" t="s">
        <v>296</v>
      </c>
      <c r="H92" s="47">
        <v>30</v>
      </c>
      <c r="I92" s="48"/>
      <c r="J92" s="50" t="s">
        <v>124</v>
      </c>
      <c r="K92" s="49">
        <v>1295000</v>
      </c>
      <c r="L92" s="49">
        <v>1260620.666551928</v>
      </c>
      <c r="M92" s="50">
        <f t="shared" si="1"/>
        <v>4</v>
      </c>
      <c r="N92" s="68" t="s">
        <v>349</v>
      </c>
    </row>
    <row r="93" spans="1:14" ht="75" customHeight="1" x14ac:dyDescent="0.25">
      <c r="A93" s="86">
        <v>85</v>
      </c>
      <c r="B93" s="50" t="s">
        <v>297</v>
      </c>
      <c r="C93" s="69" t="s">
        <v>298</v>
      </c>
      <c r="D93" s="69" t="s">
        <v>121</v>
      </c>
      <c r="E93" s="69" t="s">
        <v>299</v>
      </c>
      <c r="F93" s="69" t="s">
        <v>300</v>
      </c>
      <c r="G93" s="87">
        <v>590078</v>
      </c>
      <c r="H93" s="47">
        <v>90</v>
      </c>
      <c r="I93" s="48">
        <v>0</v>
      </c>
      <c r="J93" s="50" t="s">
        <v>124</v>
      </c>
      <c r="K93" s="49">
        <v>39900</v>
      </c>
      <c r="L93" s="49">
        <v>42261.427739739331</v>
      </c>
      <c r="M93" s="50">
        <f t="shared" si="1"/>
        <v>1</v>
      </c>
      <c r="N93" s="68" t="s">
        <v>349</v>
      </c>
    </row>
    <row r="94" spans="1:14" ht="75" customHeight="1" x14ac:dyDescent="0.25">
      <c r="A94" s="86">
        <v>86</v>
      </c>
      <c r="B94" s="50" t="s">
        <v>297</v>
      </c>
      <c r="C94" s="69" t="s">
        <v>298</v>
      </c>
      <c r="D94" s="69" t="s">
        <v>27</v>
      </c>
      <c r="E94" s="69" t="s">
        <v>301</v>
      </c>
      <c r="F94" s="69" t="s">
        <v>302</v>
      </c>
      <c r="G94" s="69" t="s">
        <v>303</v>
      </c>
      <c r="H94" s="47"/>
      <c r="I94" s="48" t="s">
        <v>175</v>
      </c>
      <c r="J94" s="50" t="s">
        <v>176</v>
      </c>
      <c r="K94" s="49">
        <v>54629.999999999993</v>
      </c>
      <c r="L94" s="49">
        <v>57863.202942906253</v>
      </c>
      <c r="M94" s="50">
        <f t="shared" si="1"/>
        <v>2</v>
      </c>
      <c r="N94" s="68" t="s">
        <v>349</v>
      </c>
    </row>
    <row r="95" spans="1:14" ht="75" customHeight="1" x14ac:dyDescent="0.25">
      <c r="A95" s="86">
        <v>87</v>
      </c>
      <c r="B95" s="50" t="s">
        <v>297</v>
      </c>
      <c r="C95" s="69" t="s">
        <v>298</v>
      </c>
      <c r="D95" s="69" t="s">
        <v>121</v>
      </c>
      <c r="E95" s="69" t="s">
        <v>299</v>
      </c>
      <c r="F95" s="69" t="s">
        <v>304</v>
      </c>
      <c r="G95" s="87">
        <v>590175</v>
      </c>
      <c r="H95" s="47">
        <v>90</v>
      </c>
      <c r="I95" s="48">
        <v>0</v>
      </c>
      <c r="J95" s="50" t="s">
        <v>124</v>
      </c>
      <c r="K95" s="49">
        <v>59900</v>
      </c>
      <c r="L95" s="49">
        <v>63445.100792240242</v>
      </c>
      <c r="M95" s="50">
        <f t="shared" si="1"/>
        <v>3</v>
      </c>
      <c r="N95" s="68" t="s">
        <v>349</v>
      </c>
    </row>
    <row r="96" spans="1:14" ht="75" customHeight="1" x14ac:dyDescent="0.25">
      <c r="A96" s="86">
        <v>88</v>
      </c>
      <c r="B96" s="50" t="s">
        <v>297</v>
      </c>
      <c r="C96" s="69" t="s">
        <v>298</v>
      </c>
      <c r="D96" s="69" t="s">
        <v>27</v>
      </c>
      <c r="E96" s="69" t="s">
        <v>305</v>
      </c>
      <c r="F96" s="69" t="s">
        <v>306</v>
      </c>
      <c r="G96" s="69" t="s">
        <v>307</v>
      </c>
      <c r="H96" s="47">
        <v>150</v>
      </c>
      <c r="I96" s="47">
        <v>0</v>
      </c>
      <c r="J96" s="50" t="s">
        <v>176</v>
      </c>
      <c r="K96" s="49">
        <v>61247.551500000001</v>
      </c>
      <c r="L96" s="49">
        <v>64872.405312110604</v>
      </c>
      <c r="M96" s="50">
        <f t="shared" si="1"/>
        <v>4</v>
      </c>
      <c r="N96" s="68" t="s">
        <v>349</v>
      </c>
    </row>
    <row r="97" spans="1:14" ht="75" customHeight="1" x14ac:dyDescent="0.25">
      <c r="A97" s="86">
        <v>89</v>
      </c>
      <c r="B97" s="50" t="s">
        <v>297</v>
      </c>
      <c r="C97" s="69" t="s">
        <v>298</v>
      </c>
      <c r="D97" s="69" t="s">
        <v>27</v>
      </c>
      <c r="E97" s="69" t="s">
        <v>308</v>
      </c>
      <c r="F97" s="69" t="s">
        <v>309</v>
      </c>
      <c r="G97" s="69" t="s">
        <v>310</v>
      </c>
      <c r="H97" s="47">
        <v>150</v>
      </c>
      <c r="I97" s="48">
        <v>0</v>
      </c>
      <c r="J97" s="50" t="s">
        <v>81</v>
      </c>
      <c r="K97" s="49">
        <v>185040</v>
      </c>
      <c r="L97" s="49">
        <v>187230.26861634766</v>
      </c>
      <c r="M97" s="50">
        <f t="shared" si="1"/>
        <v>5</v>
      </c>
      <c r="N97" s="68" t="s">
        <v>349</v>
      </c>
    </row>
    <row r="98" spans="1:14" ht="75" customHeight="1" x14ac:dyDescent="0.25">
      <c r="A98" s="86">
        <v>90</v>
      </c>
      <c r="B98" s="50" t="s">
        <v>297</v>
      </c>
      <c r="C98" s="69" t="s">
        <v>298</v>
      </c>
      <c r="D98" s="69" t="s">
        <v>27</v>
      </c>
      <c r="E98" s="69" t="s">
        <v>308</v>
      </c>
      <c r="F98" s="69" t="s">
        <v>311</v>
      </c>
      <c r="G98" s="69" t="s">
        <v>312</v>
      </c>
      <c r="H98" s="47">
        <v>150</v>
      </c>
      <c r="I98" s="48">
        <v>0</v>
      </c>
      <c r="J98" s="50" t="s">
        <v>81</v>
      </c>
      <c r="K98" s="49">
        <v>198322.5</v>
      </c>
      <c r="L98" s="49">
        <v>200669.98998954613</v>
      </c>
      <c r="M98" s="50">
        <f t="shared" si="1"/>
        <v>6</v>
      </c>
      <c r="N98" s="68" t="s">
        <v>349</v>
      </c>
    </row>
    <row r="99" spans="1:14" ht="75" customHeight="1" x14ac:dyDescent="0.25">
      <c r="A99" s="86">
        <v>91</v>
      </c>
      <c r="B99" s="50" t="s">
        <v>297</v>
      </c>
      <c r="C99" s="69" t="s">
        <v>298</v>
      </c>
      <c r="D99" s="69" t="s">
        <v>7</v>
      </c>
      <c r="E99" s="69" t="s">
        <v>313</v>
      </c>
      <c r="F99" s="69" t="s">
        <v>314</v>
      </c>
      <c r="G99" s="87" t="s">
        <v>315</v>
      </c>
      <c r="H99" s="47" t="s">
        <v>80</v>
      </c>
      <c r="I99" s="48" t="s">
        <v>290</v>
      </c>
      <c r="J99" s="50"/>
      <c r="K99" s="49">
        <v>261800</v>
      </c>
      <c r="L99" s="49">
        <v>261800</v>
      </c>
      <c r="M99" s="50">
        <f t="shared" si="1"/>
        <v>7</v>
      </c>
      <c r="N99" s="68" t="s">
        <v>349</v>
      </c>
    </row>
    <row r="100" spans="1:14" ht="75" customHeight="1" x14ac:dyDescent="0.25">
      <c r="A100" s="86">
        <v>92</v>
      </c>
      <c r="B100" s="50" t="s">
        <v>316</v>
      </c>
      <c r="C100" s="69" t="s">
        <v>317</v>
      </c>
      <c r="D100" s="69" t="s">
        <v>286</v>
      </c>
      <c r="E100" s="69" t="s">
        <v>318</v>
      </c>
      <c r="F100" s="69" t="s">
        <v>319</v>
      </c>
      <c r="G100" s="87" t="s">
        <v>320</v>
      </c>
      <c r="H100" s="50" t="s">
        <v>321</v>
      </c>
      <c r="I100" s="50" t="s">
        <v>176</v>
      </c>
      <c r="J100" s="50" t="s">
        <v>81</v>
      </c>
      <c r="K100" s="49">
        <v>178500</v>
      </c>
      <c r="L100" s="49">
        <v>188007.85379421365</v>
      </c>
      <c r="M100" s="50">
        <f t="shared" si="1"/>
        <v>1</v>
      </c>
      <c r="N100" s="68" t="s">
        <v>349</v>
      </c>
    </row>
    <row r="101" spans="1:14" ht="75" customHeight="1" x14ac:dyDescent="0.25">
      <c r="A101" s="86">
        <v>93</v>
      </c>
      <c r="B101" s="50" t="s">
        <v>316</v>
      </c>
      <c r="C101" s="69" t="s">
        <v>317</v>
      </c>
      <c r="D101" s="69" t="s">
        <v>286</v>
      </c>
      <c r="E101" s="69" t="s">
        <v>318</v>
      </c>
      <c r="F101" s="69" t="s">
        <v>322</v>
      </c>
      <c r="G101" s="87" t="s">
        <v>320</v>
      </c>
      <c r="H101" s="50" t="s">
        <v>321</v>
      </c>
      <c r="I101" s="50" t="s">
        <v>176</v>
      </c>
      <c r="J101" s="50" t="s">
        <v>81</v>
      </c>
      <c r="K101" s="49">
        <v>188950</v>
      </c>
      <c r="L101" s="49">
        <v>199014.47604715216</v>
      </c>
      <c r="M101" s="50">
        <f t="shared" si="1"/>
        <v>2</v>
      </c>
      <c r="N101" s="68" t="s">
        <v>349</v>
      </c>
    </row>
    <row r="102" spans="1:14" ht="75" customHeight="1" x14ac:dyDescent="0.25">
      <c r="A102" s="86">
        <v>94</v>
      </c>
      <c r="B102" s="50" t="s">
        <v>323</v>
      </c>
      <c r="C102" s="69" t="s">
        <v>324</v>
      </c>
      <c r="D102" s="69" t="s">
        <v>18</v>
      </c>
      <c r="E102" s="69" t="s">
        <v>325</v>
      </c>
      <c r="F102" s="69" t="s">
        <v>326</v>
      </c>
      <c r="G102" s="87"/>
      <c r="H102" s="47" t="s">
        <v>327</v>
      </c>
      <c r="I102" s="48"/>
      <c r="J102" s="50" t="s">
        <v>81</v>
      </c>
      <c r="K102" s="49">
        <v>157599</v>
      </c>
      <c r="L102" s="49">
        <v>160863.54956451911</v>
      </c>
      <c r="M102" s="50">
        <f t="shared" si="1"/>
        <v>1</v>
      </c>
      <c r="N102" s="68" t="s">
        <v>349</v>
      </c>
    </row>
    <row r="103" spans="1:14" ht="75" customHeight="1" x14ac:dyDescent="0.25">
      <c r="A103" s="86">
        <v>95</v>
      </c>
      <c r="B103" s="50" t="s">
        <v>323</v>
      </c>
      <c r="C103" s="69" t="s">
        <v>324</v>
      </c>
      <c r="D103" s="69" t="s">
        <v>27</v>
      </c>
      <c r="E103" s="69" t="s">
        <v>328</v>
      </c>
      <c r="F103" s="69" t="s">
        <v>329</v>
      </c>
      <c r="G103" s="69" t="s">
        <v>330</v>
      </c>
      <c r="H103" s="50">
        <v>90</v>
      </c>
      <c r="I103" s="50">
        <v>0</v>
      </c>
      <c r="J103" s="50" t="s">
        <v>176</v>
      </c>
      <c r="K103" s="49">
        <v>225186.75</v>
      </c>
      <c r="L103" s="49">
        <v>229184.96231632892</v>
      </c>
      <c r="M103" s="50">
        <f t="shared" si="1"/>
        <v>2</v>
      </c>
      <c r="N103" s="68" t="s">
        <v>349</v>
      </c>
    </row>
    <row r="104" spans="1:14" ht="75" customHeight="1" x14ac:dyDescent="0.25">
      <c r="A104" s="86">
        <v>96</v>
      </c>
      <c r="B104" s="50" t="s">
        <v>323</v>
      </c>
      <c r="C104" s="69" t="s">
        <v>324</v>
      </c>
      <c r="D104" s="69" t="s">
        <v>286</v>
      </c>
      <c r="E104" s="69" t="s">
        <v>331</v>
      </c>
      <c r="F104" s="69" t="s">
        <v>332</v>
      </c>
      <c r="G104" s="87"/>
      <c r="H104" s="50" t="s">
        <v>321</v>
      </c>
      <c r="I104" s="50" t="s">
        <v>176</v>
      </c>
      <c r="J104" s="50" t="s">
        <v>81</v>
      </c>
      <c r="K104" s="49">
        <v>232700</v>
      </c>
      <c r="L104" s="49">
        <v>245094.83236926337</v>
      </c>
      <c r="M104" s="50">
        <f t="shared" si="1"/>
        <v>3</v>
      </c>
      <c r="N104" s="68" t="s">
        <v>349</v>
      </c>
    </row>
    <row r="105" spans="1:14" ht="75" customHeight="1" x14ac:dyDescent="0.25">
      <c r="A105" s="86">
        <v>97</v>
      </c>
      <c r="B105" s="50" t="s">
        <v>323</v>
      </c>
      <c r="C105" s="69" t="s">
        <v>324</v>
      </c>
      <c r="D105" s="69" t="s">
        <v>27</v>
      </c>
      <c r="E105" s="69" t="s">
        <v>328</v>
      </c>
      <c r="F105" s="69" t="s">
        <v>334</v>
      </c>
      <c r="G105" s="69" t="s">
        <v>335</v>
      </c>
      <c r="H105" s="50">
        <v>90</v>
      </c>
      <c r="I105" s="50">
        <v>0</v>
      </c>
      <c r="J105" s="50" t="s">
        <v>176</v>
      </c>
      <c r="K105" s="49">
        <v>280973.25</v>
      </c>
      <c r="L105" s="49">
        <v>285961.95696747908</v>
      </c>
      <c r="M105" s="50">
        <f t="shared" si="1"/>
        <v>4</v>
      </c>
      <c r="N105" s="68" t="s">
        <v>349</v>
      </c>
    </row>
    <row r="106" spans="1:14" ht="75" customHeight="1" x14ac:dyDescent="0.25">
      <c r="A106" s="86">
        <v>98</v>
      </c>
      <c r="B106" s="50" t="s">
        <v>336</v>
      </c>
      <c r="C106" s="69" t="s">
        <v>337</v>
      </c>
      <c r="D106" s="69" t="s">
        <v>18</v>
      </c>
      <c r="E106" s="69" t="s">
        <v>325</v>
      </c>
      <c r="F106" s="69" t="s">
        <v>338</v>
      </c>
      <c r="G106" s="87"/>
      <c r="H106" s="47" t="s">
        <v>339</v>
      </c>
      <c r="I106" s="48"/>
      <c r="J106" s="50" t="s">
        <v>81</v>
      </c>
      <c r="K106" s="49">
        <v>190564</v>
      </c>
      <c r="L106" s="49">
        <v>194511.3957525937</v>
      </c>
      <c r="M106" s="50">
        <f t="shared" si="1"/>
        <v>1</v>
      </c>
      <c r="N106" s="68" t="s">
        <v>349</v>
      </c>
    </row>
    <row r="107" spans="1:14" ht="75" customHeight="1" x14ac:dyDescent="0.25">
      <c r="A107" s="86">
        <v>99</v>
      </c>
      <c r="B107" s="50" t="s">
        <v>336</v>
      </c>
      <c r="C107" s="69" t="s">
        <v>337</v>
      </c>
      <c r="D107" s="69" t="s">
        <v>286</v>
      </c>
      <c r="E107" s="69" t="s">
        <v>331</v>
      </c>
      <c r="F107" s="69" t="s">
        <v>340</v>
      </c>
      <c r="G107" s="87"/>
      <c r="H107" s="50" t="s">
        <v>321</v>
      </c>
      <c r="I107" s="50" t="s">
        <v>176</v>
      </c>
      <c r="J107" s="50" t="s">
        <v>81</v>
      </c>
      <c r="K107" s="49">
        <v>279500</v>
      </c>
      <c r="L107" s="49">
        <v>294387.64781783026</v>
      </c>
      <c r="M107" s="50">
        <f t="shared" si="1"/>
        <v>2</v>
      </c>
      <c r="N107" s="68" t="s">
        <v>349</v>
      </c>
    </row>
    <row r="108" spans="1:14" ht="75" customHeight="1" x14ac:dyDescent="0.25">
      <c r="A108" s="86">
        <v>100</v>
      </c>
      <c r="B108" s="50" t="s">
        <v>336</v>
      </c>
      <c r="C108" s="69" t="s">
        <v>337</v>
      </c>
      <c r="D108" s="69" t="s">
        <v>27</v>
      </c>
      <c r="E108" s="69" t="s">
        <v>328</v>
      </c>
      <c r="F108" s="69" t="s">
        <v>341</v>
      </c>
      <c r="G108" s="69" t="s">
        <v>342</v>
      </c>
      <c r="H108" s="50">
        <v>90</v>
      </c>
      <c r="I108" s="50">
        <v>0</v>
      </c>
      <c r="J108" s="50" t="s">
        <v>176</v>
      </c>
      <c r="K108" s="49">
        <v>280973.25</v>
      </c>
      <c r="L108" s="49">
        <v>285961.95696747908</v>
      </c>
      <c r="M108" s="50">
        <f t="shared" si="1"/>
        <v>3</v>
      </c>
      <c r="N108" s="68" t="s">
        <v>349</v>
      </c>
    </row>
    <row r="109" spans="1:14" ht="75" customHeight="1" x14ac:dyDescent="0.25">
      <c r="A109" s="86">
        <v>101</v>
      </c>
      <c r="B109" s="50" t="s">
        <v>336</v>
      </c>
      <c r="C109" s="69" t="s">
        <v>337</v>
      </c>
      <c r="D109" s="69" t="s">
        <v>27</v>
      </c>
      <c r="E109" s="69" t="s">
        <v>328</v>
      </c>
      <c r="F109" s="69" t="s">
        <v>343</v>
      </c>
      <c r="G109" s="69" t="s">
        <v>344</v>
      </c>
      <c r="H109" s="50">
        <v>90</v>
      </c>
      <c r="I109" s="50">
        <v>0</v>
      </c>
      <c r="J109" s="50" t="s">
        <v>176</v>
      </c>
      <c r="K109" s="49">
        <v>290250</v>
      </c>
      <c r="L109" s="49">
        <v>295403.41655232589</v>
      </c>
      <c r="M109" s="50">
        <f t="shared" si="1"/>
        <v>4</v>
      </c>
      <c r="N109" s="68" t="s">
        <v>349</v>
      </c>
    </row>
    <row r="110" spans="1:14" ht="75" customHeight="1" x14ac:dyDescent="0.25">
      <c r="A110" s="86">
        <v>102</v>
      </c>
      <c r="B110" s="50" t="s">
        <v>336</v>
      </c>
      <c r="C110" s="69" t="s">
        <v>337</v>
      </c>
      <c r="D110" s="69" t="s">
        <v>27</v>
      </c>
      <c r="E110" s="69" t="s">
        <v>328</v>
      </c>
      <c r="F110" s="69" t="s">
        <v>345</v>
      </c>
      <c r="G110" s="69" t="s">
        <v>346</v>
      </c>
      <c r="H110" s="50">
        <v>90</v>
      </c>
      <c r="I110" s="50">
        <v>0</v>
      </c>
      <c r="J110" s="50" t="s">
        <v>176</v>
      </c>
      <c r="K110" s="49">
        <v>306987</v>
      </c>
      <c r="L110" s="49">
        <v>312437.58359052154</v>
      </c>
      <c r="M110" s="50">
        <f t="shared" si="1"/>
        <v>5</v>
      </c>
      <c r="N110" s="68" t="s">
        <v>349</v>
      </c>
    </row>
    <row r="111" spans="1:14" ht="75" customHeight="1" x14ac:dyDescent="0.25">
      <c r="A111" s="86">
        <v>103</v>
      </c>
      <c r="B111" s="50" t="s">
        <v>336</v>
      </c>
      <c r="C111" s="69" t="s">
        <v>337</v>
      </c>
      <c r="D111" s="69" t="s">
        <v>27</v>
      </c>
      <c r="E111" s="69" t="s">
        <v>328</v>
      </c>
      <c r="F111" s="69" t="s">
        <v>347</v>
      </c>
      <c r="G111" s="69" t="s">
        <v>348</v>
      </c>
      <c r="H111" s="50">
        <v>90</v>
      </c>
      <c r="I111" s="50">
        <v>0</v>
      </c>
      <c r="J111" s="50" t="s">
        <v>176</v>
      </c>
      <c r="K111" s="49">
        <v>318526.5</v>
      </c>
      <c r="L111" s="49">
        <v>324181.96851836145</v>
      </c>
      <c r="M111" s="50">
        <f t="shared" si="1"/>
        <v>6</v>
      </c>
      <c r="N111" s="68" t="s">
        <v>349</v>
      </c>
    </row>
    <row r="112" spans="1:14" ht="75" customHeight="1" x14ac:dyDescent="0.25">
      <c r="A112" s="86">
        <v>104</v>
      </c>
      <c r="B112" s="50" t="s">
        <v>350</v>
      </c>
      <c r="C112" s="69" t="s">
        <v>351</v>
      </c>
      <c r="D112" s="69" t="s">
        <v>13</v>
      </c>
      <c r="E112" s="69" t="s">
        <v>352</v>
      </c>
      <c r="F112" s="69" t="s">
        <v>353</v>
      </c>
      <c r="G112" s="69" t="s">
        <v>354</v>
      </c>
      <c r="H112" s="47" t="s">
        <v>355</v>
      </c>
      <c r="I112" s="48">
        <v>144</v>
      </c>
      <c r="J112" s="48"/>
      <c r="K112" s="46">
        <v>370297</v>
      </c>
      <c r="L112" s="49">
        <v>410003.52862776065</v>
      </c>
      <c r="M112" s="50">
        <f t="shared" si="1"/>
        <v>1</v>
      </c>
      <c r="N112" s="68" t="s">
        <v>3974</v>
      </c>
    </row>
    <row r="113" spans="1:14" ht="75" customHeight="1" x14ac:dyDescent="0.25">
      <c r="A113" s="86">
        <v>105</v>
      </c>
      <c r="B113" s="50" t="s">
        <v>350</v>
      </c>
      <c r="C113" s="69" t="s">
        <v>351</v>
      </c>
      <c r="D113" s="69" t="s">
        <v>13</v>
      </c>
      <c r="E113" s="69" t="s">
        <v>352</v>
      </c>
      <c r="F113" s="69" t="s">
        <v>356</v>
      </c>
      <c r="G113" s="69" t="s">
        <v>357</v>
      </c>
      <c r="H113" s="47" t="s">
        <v>355</v>
      </c>
      <c r="I113" s="48">
        <v>144</v>
      </c>
      <c r="J113" s="48"/>
      <c r="K113" s="46">
        <v>398231</v>
      </c>
      <c r="L113" s="49">
        <v>447341.27742714284</v>
      </c>
      <c r="M113" s="50">
        <f t="shared" si="1"/>
        <v>2</v>
      </c>
      <c r="N113" s="68" t="s">
        <v>3974</v>
      </c>
    </row>
    <row r="114" spans="1:14" ht="75" customHeight="1" x14ac:dyDescent="0.25">
      <c r="A114" s="86">
        <v>106</v>
      </c>
      <c r="B114" s="50" t="s">
        <v>358</v>
      </c>
      <c r="C114" s="69" t="s">
        <v>359</v>
      </c>
      <c r="D114" s="69" t="s">
        <v>360</v>
      </c>
      <c r="E114" s="69" t="s">
        <v>113</v>
      </c>
      <c r="F114" s="69" t="s">
        <v>361</v>
      </c>
      <c r="G114" s="87" t="s">
        <v>362</v>
      </c>
      <c r="H114" s="47" t="s">
        <v>363</v>
      </c>
      <c r="I114" s="48" t="s">
        <v>364</v>
      </c>
      <c r="J114" s="48"/>
      <c r="K114" s="49">
        <v>176800</v>
      </c>
      <c r="L114" s="49">
        <v>187263.66978410809</v>
      </c>
      <c r="M114" s="50">
        <f t="shared" si="1"/>
        <v>1</v>
      </c>
      <c r="N114" s="68" t="s">
        <v>3974</v>
      </c>
    </row>
    <row r="115" spans="1:14" ht="75" customHeight="1" x14ac:dyDescent="0.25">
      <c r="A115" s="86">
        <v>107</v>
      </c>
      <c r="B115" s="50" t="s">
        <v>358</v>
      </c>
      <c r="C115" s="69" t="s">
        <v>359</v>
      </c>
      <c r="D115" s="69" t="s">
        <v>360</v>
      </c>
      <c r="E115" s="69" t="s">
        <v>113</v>
      </c>
      <c r="F115" s="69" t="s">
        <v>365</v>
      </c>
      <c r="G115" s="87" t="s">
        <v>366</v>
      </c>
      <c r="H115" s="47" t="s">
        <v>363</v>
      </c>
      <c r="I115" s="48" t="s">
        <v>367</v>
      </c>
      <c r="J115" s="48"/>
      <c r="K115" s="49">
        <v>184500</v>
      </c>
      <c r="L115" s="49">
        <v>195419.38390932095</v>
      </c>
      <c r="M115" s="50">
        <f t="shared" si="1"/>
        <v>2</v>
      </c>
      <c r="N115" s="68" t="s">
        <v>3974</v>
      </c>
    </row>
    <row r="116" spans="1:14" ht="75" customHeight="1" x14ac:dyDescent="0.25">
      <c r="A116" s="86">
        <v>108</v>
      </c>
      <c r="B116" s="50" t="s">
        <v>358</v>
      </c>
      <c r="C116" s="69" t="s">
        <v>359</v>
      </c>
      <c r="D116" s="69" t="s">
        <v>360</v>
      </c>
      <c r="E116" s="69" t="s">
        <v>113</v>
      </c>
      <c r="F116" s="69" t="s">
        <v>368</v>
      </c>
      <c r="G116" s="87" t="s">
        <v>369</v>
      </c>
      <c r="H116" s="47" t="s">
        <v>363</v>
      </c>
      <c r="I116" s="48" t="s">
        <v>364</v>
      </c>
      <c r="J116" s="48"/>
      <c r="K116" s="49">
        <v>186900</v>
      </c>
      <c r="L116" s="49">
        <v>197961.42467562109</v>
      </c>
      <c r="M116" s="50">
        <f t="shared" si="1"/>
        <v>3</v>
      </c>
      <c r="N116" s="68" t="s">
        <v>3974</v>
      </c>
    </row>
    <row r="117" spans="1:14" ht="75" customHeight="1" x14ac:dyDescent="0.25">
      <c r="A117" s="86">
        <v>109</v>
      </c>
      <c r="B117" s="50" t="s">
        <v>358</v>
      </c>
      <c r="C117" s="69" t="s">
        <v>359</v>
      </c>
      <c r="D117" s="69" t="s">
        <v>360</v>
      </c>
      <c r="E117" s="69" t="s">
        <v>113</v>
      </c>
      <c r="F117" s="69" t="s">
        <v>370</v>
      </c>
      <c r="G117" s="87" t="s">
        <v>371</v>
      </c>
      <c r="H117" s="47" t="s">
        <v>363</v>
      </c>
      <c r="I117" s="48" t="s">
        <v>364</v>
      </c>
      <c r="J117" s="48"/>
      <c r="K117" s="49">
        <v>189100</v>
      </c>
      <c r="L117" s="49">
        <v>200291.62871139619</v>
      </c>
      <c r="M117" s="50">
        <f t="shared" si="1"/>
        <v>4</v>
      </c>
      <c r="N117" s="68" t="s">
        <v>3974</v>
      </c>
    </row>
    <row r="118" spans="1:14" ht="75" customHeight="1" x14ac:dyDescent="0.25">
      <c r="A118" s="86">
        <v>110</v>
      </c>
      <c r="B118" s="50" t="s">
        <v>358</v>
      </c>
      <c r="C118" s="69" t="s">
        <v>359</v>
      </c>
      <c r="D118" s="69" t="s">
        <v>27</v>
      </c>
      <c r="E118" s="69" t="s">
        <v>113</v>
      </c>
      <c r="F118" s="69" t="s">
        <v>372</v>
      </c>
      <c r="G118" s="87" t="s">
        <v>366</v>
      </c>
      <c r="H118" s="47">
        <v>30</v>
      </c>
      <c r="I118" s="48" t="s">
        <v>367</v>
      </c>
      <c r="J118" s="48"/>
      <c r="K118" s="49">
        <v>189187</v>
      </c>
      <c r="L118" s="49">
        <v>200383.77768917457</v>
      </c>
      <c r="M118" s="50">
        <f t="shared" si="1"/>
        <v>5</v>
      </c>
      <c r="N118" s="68" t="s">
        <v>3974</v>
      </c>
    </row>
    <row r="119" spans="1:14" ht="75" customHeight="1" x14ac:dyDescent="0.25">
      <c r="A119" s="86">
        <v>111</v>
      </c>
      <c r="B119" s="50" t="s">
        <v>358</v>
      </c>
      <c r="C119" s="69" t="s">
        <v>359</v>
      </c>
      <c r="D119" s="69" t="s">
        <v>360</v>
      </c>
      <c r="E119" s="69" t="s">
        <v>113</v>
      </c>
      <c r="F119" s="69" t="s">
        <v>373</v>
      </c>
      <c r="G119" s="87" t="s">
        <v>374</v>
      </c>
      <c r="H119" s="47" t="s">
        <v>363</v>
      </c>
      <c r="I119" s="48" t="s">
        <v>364</v>
      </c>
      <c r="J119" s="48"/>
      <c r="K119" s="49">
        <v>200100</v>
      </c>
      <c r="L119" s="49">
        <v>211942.6488902717</v>
      </c>
      <c r="M119" s="50">
        <f t="shared" si="1"/>
        <v>6</v>
      </c>
      <c r="N119" s="68" t="s">
        <v>3974</v>
      </c>
    </row>
    <row r="120" spans="1:14" ht="75" customHeight="1" x14ac:dyDescent="0.25">
      <c r="A120" s="86">
        <v>112</v>
      </c>
      <c r="B120" s="50" t="s">
        <v>358</v>
      </c>
      <c r="C120" s="69" t="s">
        <v>359</v>
      </c>
      <c r="D120" s="69" t="s">
        <v>27</v>
      </c>
      <c r="E120" s="69" t="s">
        <v>113</v>
      </c>
      <c r="F120" s="69" t="s">
        <v>375</v>
      </c>
      <c r="G120" s="87" t="s">
        <v>376</v>
      </c>
      <c r="H120" s="47">
        <v>30</v>
      </c>
      <c r="I120" s="48" t="s">
        <v>367</v>
      </c>
      <c r="J120" s="48"/>
      <c r="K120" s="49">
        <v>204097</v>
      </c>
      <c r="L120" s="49">
        <v>216176.205949814</v>
      </c>
      <c r="M120" s="50">
        <f t="shared" si="1"/>
        <v>7</v>
      </c>
      <c r="N120" s="68" t="s">
        <v>3974</v>
      </c>
    </row>
    <row r="121" spans="1:14" ht="75" customHeight="1" x14ac:dyDescent="0.25">
      <c r="A121" s="86">
        <v>113</v>
      </c>
      <c r="B121" s="50" t="s">
        <v>358</v>
      </c>
      <c r="C121" s="69" t="s">
        <v>359</v>
      </c>
      <c r="D121" s="69" t="s">
        <v>360</v>
      </c>
      <c r="E121" s="69" t="s">
        <v>113</v>
      </c>
      <c r="F121" s="69" t="s">
        <v>377</v>
      </c>
      <c r="G121" s="87" t="s">
        <v>378</v>
      </c>
      <c r="H121" s="47" t="s">
        <v>363</v>
      </c>
      <c r="I121" s="48" t="s">
        <v>367</v>
      </c>
      <c r="J121" s="48"/>
      <c r="K121" s="49">
        <v>220800</v>
      </c>
      <c r="L121" s="49">
        <v>233867.75049961015</v>
      </c>
      <c r="M121" s="50">
        <f t="shared" si="1"/>
        <v>8</v>
      </c>
      <c r="N121" s="68" t="s">
        <v>3974</v>
      </c>
    </row>
    <row r="122" spans="1:14" ht="75" customHeight="1" x14ac:dyDescent="0.25">
      <c r="A122" s="86">
        <v>114</v>
      </c>
      <c r="B122" s="50" t="s">
        <v>358</v>
      </c>
      <c r="C122" s="69" t="s">
        <v>359</v>
      </c>
      <c r="D122" s="69" t="s">
        <v>27</v>
      </c>
      <c r="E122" s="69" t="s">
        <v>379</v>
      </c>
      <c r="F122" s="69" t="s">
        <v>380</v>
      </c>
      <c r="G122" s="69" t="s">
        <v>381</v>
      </c>
      <c r="H122" s="47">
        <v>120</v>
      </c>
      <c r="I122" s="48">
        <v>118</v>
      </c>
      <c r="J122" s="48"/>
      <c r="K122" s="49">
        <v>221288.98</v>
      </c>
      <c r="L122" s="49">
        <v>252998.94541690132</v>
      </c>
      <c r="M122" s="50">
        <f t="shared" si="1"/>
        <v>9</v>
      </c>
      <c r="N122" s="68" t="s">
        <v>3974</v>
      </c>
    </row>
    <row r="123" spans="1:14" s="39" customFormat="1" ht="75" customHeight="1" x14ac:dyDescent="0.25">
      <c r="A123" s="86">
        <v>115</v>
      </c>
      <c r="B123" s="50" t="s">
        <v>358</v>
      </c>
      <c r="C123" s="69" t="s">
        <v>359</v>
      </c>
      <c r="D123" s="69" t="s">
        <v>27</v>
      </c>
      <c r="E123" s="69" t="s">
        <v>379</v>
      </c>
      <c r="F123" s="69" t="s">
        <v>382</v>
      </c>
      <c r="G123" s="69" t="s">
        <v>383</v>
      </c>
      <c r="H123" s="47">
        <v>120</v>
      </c>
      <c r="I123" s="48">
        <v>118</v>
      </c>
      <c r="J123" s="48"/>
      <c r="K123" s="49">
        <v>232508.98</v>
      </c>
      <c r="L123" s="49">
        <v>265826.73362206924</v>
      </c>
      <c r="M123" s="50">
        <f t="shared" si="1"/>
        <v>10</v>
      </c>
      <c r="N123" s="68" t="s">
        <v>3974</v>
      </c>
    </row>
    <row r="124" spans="1:14" s="39" customFormat="1" ht="75" customHeight="1" x14ac:dyDescent="0.25">
      <c r="A124" s="86">
        <v>116</v>
      </c>
      <c r="B124" s="50" t="s">
        <v>358</v>
      </c>
      <c r="C124" s="69" t="s">
        <v>359</v>
      </c>
      <c r="D124" s="69" t="s">
        <v>27</v>
      </c>
      <c r="E124" s="69" t="s">
        <v>379</v>
      </c>
      <c r="F124" s="69" t="s">
        <v>384</v>
      </c>
      <c r="G124" s="69" t="s">
        <v>385</v>
      </c>
      <c r="H124" s="47">
        <v>120</v>
      </c>
      <c r="I124" s="48">
        <v>117</v>
      </c>
      <c r="J124" s="48"/>
      <c r="K124" s="49">
        <v>243728.98</v>
      </c>
      <c r="L124" s="49">
        <v>278654.52182723716</v>
      </c>
      <c r="M124" s="50">
        <f t="shared" si="1"/>
        <v>11</v>
      </c>
      <c r="N124" s="68" t="s">
        <v>3974</v>
      </c>
    </row>
    <row r="125" spans="1:14" s="39" customFormat="1" ht="75" customHeight="1" x14ac:dyDescent="0.25">
      <c r="A125" s="86">
        <v>117</v>
      </c>
      <c r="B125" s="50" t="s">
        <v>358</v>
      </c>
      <c r="C125" s="69" t="s">
        <v>359</v>
      </c>
      <c r="D125" s="69" t="s">
        <v>27</v>
      </c>
      <c r="E125" s="69" t="s">
        <v>379</v>
      </c>
      <c r="F125" s="69" t="s">
        <v>386</v>
      </c>
      <c r="G125" s="69" t="s">
        <v>387</v>
      </c>
      <c r="H125" s="47">
        <v>120</v>
      </c>
      <c r="I125" s="48">
        <v>118</v>
      </c>
      <c r="J125" s="48"/>
      <c r="K125" s="49">
        <v>244850.98</v>
      </c>
      <c r="L125" s="49">
        <v>279937.30064775387</v>
      </c>
      <c r="M125" s="50">
        <f t="shared" si="1"/>
        <v>12</v>
      </c>
      <c r="N125" s="68" t="s">
        <v>3974</v>
      </c>
    </row>
    <row r="126" spans="1:14" s="39" customFormat="1" ht="75" customHeight="1" x14ac:dyDescent="0.25">
      <c r="A126" s="86">
        <v>118</v>
      </c>
      <c r="B126" s="50" t="s">
        <v>358</v>
      </c>
      <c r="C126" s="69" t="s">
        <v>359</v>
      </c>
      <c r="D126" s="69" t="s">
        <v>8</v>
      </c>
      <c r="E126" s="69" t="s">
        <v>388</v>
      </c>
      <c r="F126" s="69" t="s">
        <v>389</v>
      </c>
      <c r="G126" s="87" t="s">
        <v>390</v>
      </c>
      <c r="H126" s="47" t="s">
        <v>391</v>
      </c>
      <c r="I126" s="48">
        <v>127</v>
      </c>
      <c r="J126" s="48"/>
      <c r="K126" s="46">
        <v>235000</v>
      </c>
      <c r="L126" s="49">
        <v>248908.15836688579</v>
      </c>
      <c r="M126" s="50">
        <f t="shared" si="1"/>
        <v>13</v>
      </c>
      <c r="N126" s="68" t="s">
        <v>3974</v>
      </c>
    </row>
    <row r="127" spans="1:14" s="39" customFormat="1" ht="75" customHeight="1" x14ac:dyDescent="0.25">
      <c r="A127" s="86">
        <v>119</v>
      </c>
      <c r="B127" s="50" t="s">
        <v>358</v>
      </c>
      <c r="C127" s="69" t="s">
        <v>359</v>
      </c>
      <c r="D127" s="69" t="s">
        <v>27</v>
      </c>
      <c r="E127" s="69" t="s">
        <v>379</v>
      </c>
      <c r="F127" s="69" t="s">
        <v>392</v>
      </c>
      <c r="G127" s="69" t="s">
        <v>393</v>
      </c>
      <c r="H127" s="47">
        <v>120</v>
      </c>
      <c r="I127" s="48">
        <v>117</v>
      </c>
      <c r="J127" s="48"/>
      <c r="K127" s="49">
        <v>256070.98</v>
      </c>
      <c r="L127" s="49">
        <v>292765.08885292179</v>
      </c>
      <c r="M127" s="50">
        <f t="shared" si="1"/>
        <v>14</v>
      </c>
      <c r="N127" s="68" t="s">
        <v>3974</v>
      </c>
    </row>
    <row r="128" spans="1:14" s="39" customFormat="1" ht="75" customHeight="1" x14ac:dyDescent="0.25">
      <c r="A128" s="86">
        <v>120</v>
      </c>
      <c r="B128" s="50" t="s">
        <v>358</v>
      </c>
      <c r="C128" s="69" t="s">
        <v>359</v>
      </c>
      <c r="D128" s="69" t="s">
        <v>27</v>
      </c>
      <c r="E128" s="69" t="s">
        <v>379</v>
      </c>
      <c r="F128" s="69" t="s">
        <v>394</v>
      </c>
      <c r="G128" s="69" t="s">
        <v>395</v>
      </c>
      <c r="H128" s="47">
        <v>120</v>
      </c>
      <c r="I128" s="48">
        <v>131</v>
      </c>
      <c r="J128" s="48"/>
      <c r="K128" s="49">
        <v>256478.98</v>
      </c>
      <c r="L128" s="49">
        <v>293231.55387856421</v>
      </c>
      <c r="M128" s="50">
        <f t="shared" si="1"/>
        <v>15</v>
      </c>
      <c r="N128" s="68" t="s">
        <v>3974</v>
      </c>
    </row>
    <row r="129" spans="1:14" s="39" customFormat="1" ht="75" customHeight="1" x14ac:dyDescent="0.25">
      <c r="A129" s="86">
        <v>121</v>
      </c>
      <c r="B129" s="50" t="s">
        <v>358</v>
      </c>
      <c r="C129" s="69" t="s">
        <v>359</v>
      </c>
      <c r="D129" s="69" t="s">
        <v>27</v>
      </c>
      <c r="E129" s="69" t="s">
        <v>396</v>
      </c>
      <c r="F129" s="69" t="s">
        <v>397</v>
      </c>
      <c r="G129" s="87" t="s">
        <v>398</v>
      </c>
      <c r="H129" s="47" t="s">
        <v>399</v>
      </c>
      <c r="I129" s="48">
        <v>118</v>
      </c>
      <c r="J129" s="48"/>
      <c r="K129" s="49">
        <v>256596.29116666666</v>
      </c>
      <c r="L129" s="49">
        <v>271782.59692794975</v>
      </c>
      <c r="M129" s="50">
        <f t="shared" si="1"/>
        <v>16</v>
      </c>
      <c r="N129" s="68" t="s">
        <v>3974</v>
      </c>
    </row>
    <row r="130" spans="1:14" s="40" customFormat="1" ht="75" customHeight="1" x14ac:dyDescent="0.25">
      <c r="A130" s="86">
        <v>122</v>
      </c>
      <c r="B130" s="50" t="s">
        <v>358</v>
      </c>
      <c r="C130" s="69" t="s">
        <v>359</v>
      </c>
      <c r="D130" s="69" t="s">
        <v>27</v>
      </c>
      <c r="E130" s="69" t="s">
        <v>379</v>
      </c>
      <c r="F130" s="69" t="s">
        <v>400</v>
      </c>
      <c r="G130" s="69" t="s">
        <v>401</v>
      </c>
      <c r="H130" s="47">
        <v>120</v>
      </c>
      <c r="I130" s="48">
        <v>131</v>
      </c>
      <c r="J130" s="48"/>
      <c r="K130" s="49">
        <v>266678.98</v>
      </c>
      <c r="L130" s="49">
        <v>304893.17951962596</v>
      </c>
      <c r="M130" s="50">
        <f t="shared" si="1"/>
        <v>17</v>
      </c>
      <c r="N130" s="68" t="s">
        <v>3974</v>
      </c>
    </row>
    <row r="131" spans="1:14" s="40" customFormat="1" ht="75" customHeight="1" x14ac:dyDescent="0.25">
      <c r="A131" s="86">
        <v>123</v>
      </c>
      <c r="B131" s="50" t="s">
        <v>358</v>
      </c>
      <c r="C131" s="69" t="s">
        <v>359</v>
      </c>
      <c r="D131" s="69" t="s">
        <v>27</v>
      </c>
      <c r="E131" s="69" t="s">
        <v>379</v>
      </c>
      <c r="F131" s="69" t="s">
        <v>402</v>
      </c>
      <c r="G131" s="69" t="s">
        <v>403</v>
      </c>
      <c r="H131" s="47">
        <v>120</v>
      </c>
      <c r="I131" s="48">
        <v>127</v>
      </c>
      <c r="J131" s="48"/>
      <c r="K131" s="49">
        <v>272900.98</v>
      </c>
      <c r="L131" s="49">
        <v>312006.77116067352</v>
      </c>
      <c r="M131" s="50">
        <f t="shared" si="1"/>
        <v>18</v>
      </c>
      <c r="N131" s="68" t="s">
        <v>3974</v>
      </c>
    </row>
    <row r="132" spans="1:14" s="40" customFormat="1" ht="75" customHeight="1" x14ac:dyDescent="0.25">
      <c r="A132" s="86">
        <v>124</v>
      </c>
      <c r="B132" s="50" t="s">
        <v>358</v>
      </c>
      <c r="C132" s="69" t="s">
        <v>359</v>
      </c>
      <c r="D132" s="69" t="s">
        <v>27</v>
      </c>
      <c r="E132" s="69" t="s">
        <v>396</v>
      </c>
      <c r="F132" s="69" t="s">
        <v>404</v>
      </c>
      <c r="G132" s="87" t="s">
        <v>405</v>
      </c>
      <c r="H132" s="47" t="s">
        <v>399</v>
      </c>
      <c r="I132" s="48">
        <v>118</v>
      </c>
      <c r="J132" s="48"/>
      <c r="K132" s="49">
        <v>274518.29116666666</v>
      </c>
      <c r="L132" s="49">
        <v>290765.28635029588</v>
      </c>
      <c r="M132" s="50">
        <f t="shared" si="1"/>
        <v>19</v>
      </c>
      <c r="N132" s="68" t="s">
        <v>3974</v>
      </c>
    </row>
    <row r="133" spans="1:14" s="41" customFormat="1" ht="75" customHeight="1" x14ac:dyDescent="0.25">
      <c r="A133" s="86">
        <v>125</v>
      </c>
      <c r="B133" s="50" t="s">
        <v>358</v>
      </c>
      <c r="C133" s="69" t="s">
        <v>359</v>
      </c>
      <c r="D133" s="69" t="s">
        <v>27</v>
      </c>
      <c r="E133" s="69" t="s">
        <v>379</v>
      </c>
      <c r="F133" s="69" t="s">
        <v>406</v>
      </c>
      <c r="G133" s="69" t="s">
        <v>407</v>
      </c>
      <c r="H133" s="47">
        <v>120</v>
      </c>
      <c r="I133" s="48">
        <v>131</v>
      </c>
      <c r="J133" s="48"/>
      <c r="K133" s="49">
        <v>282998.98</v>
      </c>
      <c r="L133" s="49">
        <v>323551.78054532473</v>
      </c>
      <c r="M133" s="50">
        <f t="shared" si="1"/>
        <v>20</v>
      </c>
      <c r="N133" s="68" t="s">
        <v>3974</v>
      </c>
    </row>
    <row r="134" spans="1:14" s="41" customFormat="1" ht="75" customHeight="1" x14ac:dyDescent="0.25">
      <c r="A134" s="86">
        <v>126</v>
      </c>
      <c r="B134" s="50" t="s">
        <v>358</v>
      </c>
      <c r="C134" s="69" t="s">
        <v>359</v>
      </c>
      <c r="D134" s="69" t="s">
        <v>27</v>
      </c>
      <c r="E134" s="69" t="s">
        <v>379</v>
      </c>
      <c r="F134" s="69" t="s">
        <v>408</v>
      </c>
      <c r="G134" s="69" t="s">
        <v>409</v>
      </c>
      <c r="H134" s="47">
        <v>120</v>
      </c>
      <c r="I134" s="48">
        <v>124</v>
      </c>
      <c r="J134" s="48"/>
      <c r="K134" s="49">
        <v>282998.98</v>
      </c>
      <c r="L134" s="49">
        <v>323551.78054532473</v>
      </c>
      <c r="M134" s="50">
        <f t="shared" si="1"/>
        <v>21</v>
      </c>
      <c r="N134" s="68" t="s">
        <v>3974</v>
      </c>
    </row>
    <row r="135" spans="1:14" s="41" customFormat="1" ht="75" customHeight="1" x14ac:dyDescent="0.25">
      <c r="A135" s="86">
        <v>127</v>
      </c>
      <c r="B135" s="50" t="s">
        <v>358</v>
      </c>
      <c r="C135" s="69" t="s">
        <v>359</v>
      </c>
      <c r="D135" s="69" t="s">
        <v>27</v>
      </c>
      <c r="E135" s="69" t="s">
        <v>379</v>
      </c>
      <c r="F135" s="69" t="s">
        <v>410</v>
      </c>
      <c r="G135" s="69" t="s">
        <v>411</v>
      </c>
      <c r="H135" s="47">
        <v>120</v>
      </c>
      <c r="I135" s="48">
        <v>127</v>
      </c>
      <c r="J135" s="48"/>
      <c r="K135" s="49">
        <v>289730.98</v>
      </c>
      <c r="L135" s="49">
        <v>331248.45346842543</v>
      </c>
      <c r="M135" s="50">
        <f t="shared" si="1"/>
        <v>22</v>
      </c>
      <c r="N135" s="68" t="s">
        <v>3974</v>
      </c>
    </row>
    <row r="136" spans="1:14" s="41" customFormat="1" ht="75" customHeight="1" x14ac:dyDescent="0.25">
      <c r="A136" s="86">
        <v>128</v>
      </c>
      <c r="B136" s="50" t="s">
        <v>358</v>
      </c>
      <c r="C136" s="69" t="s">
        <v>359</v>
      </c>
      <c r="D136" s="69" t="s">
        <v>8</v>
      </c>
      <c r="E136" s="69" t="s">
        <v>388</v>
      </c>
      <c r="F136" s="69" t="s">
        <v>412</v>
      </c>
      <c r="G136" s="87" t="s">
        <v>413</v>
      </c>
      <c r="H136" s="47" t="s">
        <v>391</v>
      </c>
      <c r="I136" s="48">
        <v>127</v>
      </c>
      <c r="J136" s="48"/>
      <c r="K136" s="46">
        <v>275000</v>
      </c>
      <c r="L136" s="49">
        <v>291275.50447188766</v>
      </c>
      <c r="M136" s="50">
        <f t="shared" si="1"/>
        <v>23</v>
      </c>
      <c r="N136" s="68" t="s">
        <v>3974</v>
      </c>
    </row>
    <row r="137" spans="1:14" s="41" customFormat="1" ht="75" customHeight="1" x14ac:dyDescent="0.25">
      <c r="A137" s="86">
        <v>129</v>
      </c>
      <c r="B137" s="50" t="s">
        <v>358</v>
      </c>
      <c r="C137" s="69" t="s">
        <v>359</v>
      </c>
      <c r="D137" s="69" t="s">
        <v>27</v>
      </c>
      <c r="E137" s="69" t="s">
        <v>379</v>
      </c>
      <c r="F137" s="69" t="s">
        <v>414</v>
      </c>
      <c r="G137" s="69" t="s">
        <v>415</v>
      </c>
      <c r="H137" s="47">
        <v>120</v>
      </c>
      <c r="I137" s="48">
        <v>132</v>
      </c>
      <c r="J137" s="48"/>
      <c r="K137" s="49">
        <v>293198.98</v>
      </c>
      <c r="L137" s="49">
        <v>335213.40618638642</v>
      </c>
      <c r="M137" s="50">
        <f t="shared" si="1"/>
        <v>24</v>
      </c>
      <c r="N137" s="68" t="s">
        <v>3974</v>
      </c>
    </row>
    <row r="138" spans="1:14" s="41" customFormat="1" ht="75" customHeight="1" x14ac:dyDescent="0.25">
      <c r="A138" s="86">
        <v>130</v>
      </c>
      <c r="B138" s="50" t="s">
        <v>358</v>
      </c>
      <c r="C138" s="69" t="s">
        <v>359</v>
      </c>
      <c r="D138" s="69" t="s">
        <v>13</v>
      </c>
      <c r="E138" s="69" t="s">
        <v>352</v>
      </c>
      <c r="F138" s="69" t="s">
        <v>416</v>
      </c>
      <c r="G138" s="69" t="s">
        <v>417</v>
      </c>
      <c r="H138" s="47" t="s">
        <v>355</v>
      </c>
      <c r="I138" s="48">
        <v>121</v>
      </c>
      <c r="J138" s="48"/>
      <c r="K138" s="46">
        <v>311278.85704505065</v>
      </c>
      <c r="L138" s="49">
        <v>325503.45904484502</v>
      </c>
      <c r="M138" s="50">
        <f t="shared" ref="M138:M201" si="2">IF(B138=B137,M137+1,1)</f>
        <v>25</v>
      </c>
      <c r="N138" s="68" t="s">
        <v>3974</v>
      </c>
    </row>
    <row r="139" spans="1:14" s="41" customFormat="1" ht="75" customHeight="1" x14ac:dyDescent="0.25">
      <c r="A139" s="86">
        <v>131</v>
      </c>
      <c r="B139" s="50" t="s">
        <v>358</v>
      </c>
      <c r="C139" s="69" t="s">
        <v>359</v>
      </c>
      <c r="D139" s="69" t="s">
        <v>13</v>
      </c>
      <c r="E139" s="69" t="s">
        <v>352</v>
      </c>
      <c r="F139" s="69" t="s">
        <v>418</v>
      </c>
      <c r="G139" s="69" t="s">
        <v>419</v>
      </c>
      <c r="H139" s="47" t="s">
        <v>355</v>
      </c>
      <c r="I139" s="48">
        <v>114</v>
      </c>
      <c r="J139" s="48"/>
      <c r="K139" s="46">
        <v>316961.40560448007</v>
      </c>
      <c r="L139" s="49">
        <v>332858.23121040792</v>
      </c>
      <c r="M139" s="50">
        <f t="shared" si="2"/>
        <v>26</v>
      </c>
      <c r="N139" s="68" t="s">
        <v>3974</v>
      </c>
    </row>
    <row r="140" spans="1:14" s="42" customFormat="1" ht="75" customHeight="1" x14ac:dyDescent="0.25">
      <c r="A140" s="86">
        <v>132</v>
      </c>
      <c r="B140" s="50" t="s">
        <v>358</v>
      </c>
      <c r="C140" s="69" t="s">
        <v>359</v>
      </c>
      <c r="D140" s="69" t="s">
        <v>13</v>
      </c>
      <c r="E140" s="69" t="s">
        <v>352</v>
      </c>
      <c r="F140" s="69" t="s">
        <v>420</v>
      </c>
      <c r="G140" s="69" t="s">
        <v>421</v>
      </c>
      <c r="H140" s="47" t="s">
        <v>355</v>
      </c>
      <c r="I140" s="48">
        <v>114</v>
      </c>
      <c r="J140" s="48"/>
      <c r="K140" s="46">
        <v>326075.06889285991</v>
      </c>
      <c r="L140" s="49">
        <v>342428.97953616083</v>
      </c>
      <c r="M140" s="50">
        <f t="shared" si="2"/>
        <v>27</v>
      </c>
      <c r="N140" s="68" t="s">
        <v>3974</v>
      </c>
    </row>
    <row r="141" spans="1:14" s="42" customFormat="1" ht="75" customHeight="1" x14ac:dyDescent="0.25">
      <c r="A141" s="86">
        <v>133</v>
      </c>
      <c r="B141" s="50" t="s">
        <v>358</v>
      </c>
      <c r="C141" s="69" t="s">
        <v>359</v>
      </c>
      <c r="D141" s="69" t="s">
        <v>13</v>
      </c>
      <c r="E141" s="69" t="s">
        <v>352</v>
      </c>
      <c r="F141" s="69" t="s">
        <v>422</v>
      </c>
      <c r="G141" s="69" t="s">
        <v>423</v>
      </c>
      <c r="H141" s="47" t="s">
        <v>355</v>
      </c>
      <c r="I141" s="48">
        <v>124</v>
      </c>
      <c r="J141" s="48"/>
      <c r="K141" s="46">
        <v>345129.01358118368</v>
      </c>
      <c r="L141" s="49">
        <v>360905.42177884508</v>
      </c>
      <c r="M141" s="50">
        <f t="shared" si="2"/>
        <v>28</v>
      </c>
      <c r="N141" s="68" t="s">
        <v>3974</v>
      </c>
    </row>
    <row r="142" spans="1:14" s="42" customFormat="1" ht="75" customHeight="1" x14ac:dyDescent="0.25">
      <c r="A142" s="86">
        <v>134</v>
      </c>
      <c r="B142" s="50" t="s">
        <v>358</v>
      </c>
      <c r="C142" s="69" t="s">
        <v>359</v>
      </c>
      <c r="D142" s="69" t="s">
        <v>27</v>
      </c>
      <c r="E142" s="69" t="s">
        <v>379</v>
      </c>
      <c r="F142" s="69" t="s">
        <v>424</v>
      </c>
      <c r="G142" s="69" t="s">
        <v>425</v>
      </c>
      <c r="H142" s="47">
        <v>120</v>
      </c>
      <c r="I142" s="48">
        <v>132</v>
      </c>
      <c r="J142" s="48"/>
      <c r="K142" s="49">
        <v>377858.98</v>
      </c>
      <c r="L142" s="49">
        <v>432004.89900719869</v>
      </c>
      <c r="M142" s="50">
        <f t="shared" si="2"/>
        <v>29</v>
      </c>
      <c r="N142" s="68" t="s">
        <v>3974</v>
      </c>
    </row>
    <row r="143" spans="1:14" s="42" customFormat="1" ht="75" customHeight="1" x14ac:dyDescent="0.25">
      <c r="A143" s="86">
        <v>135</v>
      </c>
      <c r="B143" s="50" t="s">
        <v>358</v>
      </c>
      <c r="C143" s="69" t="s">
        <v>359</v>
      </c>
      <c r="D143" s="69" t="s">
        <v>13</v>
      </c>
      <c r="E143" s="69" t="s">
        <v>352</v>
      </c>
      <c r="F143" s="69" t="s">
        <v>426</v>
      </c>
      <c r="G143" s="69" t="s">
        <v>427</v>
      </c>
      <c r="H143" s="47" t="s">
        <v>355</v>
      </c>
      <c r="I143" s="48">
        <v>123</v>
      </c>
      <c r="J143" s="48"/>
      <c r="K143" s="46">
        <v>369810.70544032543</v>
      </c>
      <c r="L143" s="49">
        <v>387218.78386105248</v>
      </c>
      <c r="M143" s="50">
        <f t="shared" si="2"/>
        <v>30</v>
      </c>
      <c r="N143" s="68" t="s">
        <v>3974</v>
      </c>
    </row>
    <row r="144" spans="1:14" s="42" customFormat="1" ht="75" customHeight="1" x14ac:dyDescent="0.25">
      <c r="A144" s="86">
        <v>136</v>
      </c>
      <c r="B144" s="50" t="s">
        <v>358</v>
      </c>
      <c r="C144" s="69" t="s">
        <v>359</v>
      </c>
      <c r="D144" s="69" t="s">
        <v>27</v>
      </c>
      <c r="E144" s="69" t="s">
        <v>379</v>
      </c>
      <c r="F144" s="69" t="s">
        <v>428</v>
      </c>
      <c r="G144" s="69" t="s">
        <v>429</v>
      </c>
      <c r="H144" s="47">
        <v>120</v>
      </c>
      <c r="I144" s="48">
        <v>132</v>
      </c>
      <c r="J144" s="48"/>
      <c r="K144" s="49">
        <v>418658.98</v>
      </c>
      <c r="L144" s="49">
        <v>478651.40157144557</v>
      </c>
      <c r="M144" s="50">
        <f t="shared" si="2"/>
        <v>31</v>
      </c>
      <c r="N144" s="68" t="s">
        <v>3974</v>
      </c>
    </row>
    <row r="145" spans="1:14" s="42" customFormat="1" ht="75" customHeight="1" x14ac:dyDescent="0.25">
      <c r="A145" s="86">
        <v>137</v>
      </c>
      <c r="B145" s="50" t="s">
        <v>358</v>
      </c>
      <c r="C145" s="69" t="s">
        <v>359</v>
      </c>
      <c r="D145" s="69" t="s">
        <v>13</v>
      </c>
      <c r="E145" s="69" t="s">
        <v>352</v>
      </c>
      <c r="F145" s="69" t="s">
        <v>430</v>
      </c>
      <c r="G145" s="69" t="s">
        <v>431</v>
      </c>
      <c r="H145" s="47" t="s">
        <v>355</v>
      </c>
      <c r="I145" s="48">
        <v>123</v>
      </c>
      <c r="J145" s="48"/>
      <c r="K145" s="46">
        <v>410593.56185515778</v>
      </c>
      <c r="L145" s="49">
        <v>430027.31538300071</v>
      </c>
      <c r="M145" s="50">
        <f t="shared" si="2"/>
        <v>32</v>
      </c>
      <c r="N145" s="68" t="s">
        <v>3974</v>
      </c>
    </row>
    <row r="146" spans="1:14" s="42" customFormat="1" ht="75" customHeight="1" x14ac:dyDescent="0.25">
      <c r="A146" s="86">
        <v>138</v>
      </c>
      <c r="B146" s="50" t="s">
        <v>358</v>
      </c>
      <c r="C146" s="69" t="s">
        <v>359</v>
      </c>
      <c r="D146" s="69" t="s">
        <v>13</v>
      </c>
      <c r="E146" s="69" t="s">
        <v>202</v>
      </c>
      <c r="F146" s="69" t="s">
        <v>432</v>
      </c>
      <c r="G146" s="69" t="s">
        <v>433</v>
      </c>
      <c r="H146" s="47">
        <v>121</v>
      </c>
      <c r="I146" s="48" t="s">
        <v>434</v>
      </c>
      <c r="J146" s="48"/>
      <c r="K146" s="46">
        <v>445400</v>
      </c>
      <c r="L146" s="49">
        <v>490907.70740721369</v>
      </c>
      <c r="M146" s="50">
        <f t="shared" si="2"/>
        <v>33</v>
      </c>
      <c r="N146" s="68" t="s">
        <v>3974</v>
      </c>
    </row>
    <row r="147" spans="1:14" s="42" customFormat="1" ht="75" customHeight="1" x14ac:dyDescent="0.25">
      <c r="A147" s="86">
        <v>139</v>
      </c>
      <c r="B147" s="50" t="s">
        <v>358</v>
      </c>
      <c r="C147" s="69" t="s">
        <v>359</v>
      </c>
      <c r="D147" s="69" t="s">
        <v>8</v>
      </c>
      <c r="E147" s="69" t="s">
        <v>388</v>
      </c>
      <c r="F147" s="69" t="s">
        <v>435</v>
      </c>
      <c r="G147" s="87" t="s">
        <v>436</v>
      </c>
      <c r="H147" s="47" t="s">
        <v>391</v>
      </c>
      <c r="I147" s="48">
        <v>126</v>
      </c>
      <c r="J147" s="48"/>
      <c r="K147" s="46">
        <v>454000</v>
      </c>
      <c r="L147" s="49">
        <v>480869.37829177087</v>
      </c>
      <c r="M147" s="50">
        <f t="shared" si="2"/>
        <v>34</v>
      </c>
      <c r="N147" s="68" t="s">
        <v>3974</v>
      </c>
    </row>
    <row r="148" spans="1:14" s="42" customFormat="1" ht="75" customHeight="1" x14ac:dyDescent="0.25">
      <c r="A148" s="86">
        <v>140</v>
      </c>
      <c r="B148" s="50" t="s">
        <v>358</v>
      </c>
      <c r="C148" s="69" t="s">
        <v>359</v>
      </c>
      <c r="D148" s="69" t="s">
        <v>437</v>
      </c>
      <c r="E148" s="69" t="s">
        <v>437</v>
      </c>
      <c r="F148" s="69" t="s">
        <v>438</v>
      </c>
      <c r="G148" s="87" t="s">
        <v>439</v>
      </c>
      <c r="H148" s="47" t="s">
        <v>440</v>
      </c>
      <c r="I148" s="48">
        <v>121</v>
      </c>
      <c r="J148" s="48"/>
      <c r="K148" s="46">
        <v>499296.83110000001</v>
      </c>
      <c r="L148" s="49">
        <v>528847.04130860872</v>
      </c>
      <c r="M148" s="50">
        <f t="shared" si="2"/>
        <v>35</v>
      </c>
      <c r="N148" s="68" t="s">
        <v>3974</v>
      </c>
    </row>
    <row r="149" spans="1:14" s="42" customFormat="1" ht="75" customHeight="1" x14ac:dyDescent="0.25">
      <c r="A149" s="86">
        <v>141</v>
      </c>
      <c r="B149" s="50" t="s">
        <v>358</v>
      </c>
      <c r="C149" s="69" t="s">
        <v>359</v>
      </c>
      <c r="D149" s="69" t="s">
        <v>437</v>
      </c>
      <c r="E149" s="69" t="s">
        <v>437</v>
      </c>
      <c r="F149" s="69" t="s">
        <v>441</v>
      </c>
      <c r="G149" s="69" t="s">
        <v>442</v>
      </c>
      <c r="H149" s="47" t="s">
        <v>440</v>
      </c>
      <c r="I149" s="48">
        <v>121</v>
      </c>
      <c r="J149" s="48"/>
      <c r="K149" s="46">
        <v>569180.79469999997</v>
      </c>
      <c r="L149" s="49">
        <v>602866.99313437229</v>
      </c>
      <c r="M149" s="50">
        <f t="shared" si="2"/>
        <v>36</v>
      </c>
      <c r="N149" s="68" t="s">
        <v>3974</v>
      </c>
    </row>
    <row r="150" spans="1:14" s="42" customFormat="1" ht="75" customHeight="1" x14ac:dyDescent="0.25">
      <c r="A150" s="86">
        <v>142</v>
      </c>
      <c r="B150" s="50" t="s">
        <v>443</v>
      </c>
      <c r="C150" s="69" t="s">
        <v>444</v>
      </c>
      <c r="D150" s="69" t="s">
        <v>12</v>
      </c>
      <c r="E150" s="69" t="s">
        <v>445</v>
      </c>
      <c r="F150" s="69" t="s">
        <v>446</v>
      </c>
      <c r="G150" s="87" t="s">
        <v>447</v>
      </c>
      <c r="H150" s="47" t="s">
        <v>448</v>
      </c>
      <c r="I150" s="48">
        <v>131</v>
      </c>
      <c r="J150" s="48"/>
      <c r="K150" s="49">
        <v>194739.23</v>
      </c>
      <c r="L150" s="49">
        <v>204420.5483102627</v>
      </c>
      <c r="M150" s="50">
        <f t="shared" si="2"/>
        <v>1</v>
      </c>
      <c r="N150" s="68" t="s">
        <v>3974</v>
      </c>
    </row>
    <row r="151" spans="1:14" s="42" customFormat="1" ht="75" customHeight="1" x14ac:dyDescent="0.25">
      <c r="A151" s="86">
        <v>143</v>
      </c>
      <c r="B151" s="50" t="s">
        <v>443</v>
      </c>
      <c r="C151" s="69" t="s">
        <v>444</v>
      </c>
      <c r="D151" s="69" t="s">
        <v>12</v>
      </c>
      <c r="E151" s="69" t="s">
        <v>445</v>
      </c>
      <c r="F151" s="69" t="s">
        <v>449</v>
      </c>
      <c r="G151" s="87" t="s">
        <v>450</v>
      </c>
      <c r="H151" s="47" t="s">
        <v>448</v>
      </c>
      <c r="I151" s="48">
        <v>131</v>
      </c>
      <c r="J151" s="48"/>
      <c r="K151" s="49">
        <v>196345.33</v>
      </c>
      <c r="L151" s="49">
        <v>205409.26836811058</v>
      </c>
      <c r="M151" s="50">
        <f t="shared" si="2"/>
        <v>2</v>
      </c>
      <c r="N151" s="68" t="s">
        <v>3974</v>
      </c>
    </row>
    <row r="152" spans="1:14" s="42" customFormat="1" ht="75" customHeight="1" x14ac:dyDescent="0.25">
      <c r="A152" s="86">
        <v>144</v>
      </c>
      <c r="B152" s="50" t="s">
        <v>443</v>
      </c>
      <c r="C152" s="69" t="s">
        <v>444</v>
      </c>
      <c r="D152" s="69" t="s">
        <v>360</v>
      </c>
      <c r="E152" s="69" t="s">
        <v>113</v>
      </c>
      <c r="F152" s="69" t="s">
        <v>451</v>
      </c>
      <c r="G152" s="87" t="s">
        <v>452</v>
      </c>
      <c r="H152" s="47" t="s">
        <v>363</v>
      </c>
      <c r="I152" s="48" t="s">
        <v>453</v>
      </c>
      <c r="J152" s="48"/>
      <c r="K152" s="49">
        <v>207400</v>
      </c>
      <c r="L152" s="49">
        <v>219674.6895544345</v>
      </c>
      <c r="M152" s="50">
        <f t="shared" si="2"/>
        <v>3</v>
      </c>
      <c r="N152" s="68" t="s">
        <v>3974</v>
      </c>
    </row>
    <row r="153" spans="1:14" ht="75" customHeight="1" x14ac:dyDescent="0.25">
      <c r="A153" s="86">
        <v>145</v>
      </c>
      <c r="B153" s="50" t="s">
        <v>443</v>
      </c>
      <c r="C153" s="69" t="s">
        <v>444</v>
      </c>
      <c r="D153" s="69" t="s">
        <v>12</v>
      </c>
      <c r="E153" s="69" t="s">
        <v>445</v>
      </c>
      <c r="F153" s="69" t="s">
        <v>454</v>
      </c>
      <c r="G153" s="87" t="s">
        <v>455</v>
      </c>
      <c r="H153" s="47" t="s">
        <v>448</v>
      </c>
      <c r="I153" s="48">
        <v>131</v>
      </c>
      <c r="J153" s="48"/>
      <c r="K153" s="49">
        <v>209969.03</v>
      </c>
      <c r="L153" s="49">
        <v>219040.54591748261</v>
      </c>
      <c r="M153" s="50">
        <f t="shared" si="2"/>
        <v>4</v>
      </c>
      <c r="N153" s="68" t="s">
        <v>3974</v>
      </c>
    </row>
    <row r="154" spans="1:14" ht="75" customHeight="1" x14ac:dyDescent="0.25">
      <c r="A154" s="86">
        <v>146</v>
      </c>
      <c r="B154" s="50" t="s">
        <v>443</v>
      </c>
      <c r="C154" s="69" t="s">
        <v>444</v>
      </c>
      <c r="D154" s="69" t="s">
        <v>12</v>
      </c>
      <c r="E154" s="69" t="s">
        <v>445</v>
      </c>
      <c r="F154" s="69" t="s">
        <v>456</v>
      </c>
      <c r="G154" s="87" t="s">
        <v>457</v>
      </c>
      <c r="H154" s="47" t="s">
        <v>448</v>
      </c>
      <c r="I154" s="48">
        <v>131</v>
      </c>
      <c r="J154" s="48"/>
      <c r="K154" s="49">
        <v>211046.39999999999</v>
      </c>
      <c r="L154" s="49">
        <v>220664.08255553216</v>
      </c>
      <c r="M154" s="50">
        <f t="shared" si="2"/>
        <v>5</v>
      </c>
      <c r="N154" s="68" t="s">
        <v>3974</v>
      </c>
    </row>
    <row r="155" spans="1:14" ht="75" customHeight="1" x14ac:dyDescent="0.25">
      <c r="A155" s="86">
        <v>147</v>
      </c>
      <c r="B155" s="50" t="s">
        <v>443</v>
      </c>
      <c r="C155" s="69" t="s">
        <v>444</v>
      </c>
      <c r="D155" s="69" t="s">
        <v>360</v>
      </c>
      <c r="E155" s="69" t="s">
        <v>113</v>
      </c>
      <c r="F155" s="69" t="s">
        <v>458</v>
      </c>
      <c r="G155" s="87" t="s">
        <v>459</v>
      </c>
      <c r="H155" s="47" t="s">
        <v>363</v>
      </c>
      <c r="I155" s="48">
        <v>119</v>
      </c>
      <c r="J155" s="48"/>
      <c r="K155" s="49">
        <v>225000</v>
      </c>
      <c r="L155" s="49">
        <v>238316.32184063533</v>
      </c>
      <c r="M155" s="50">
        <f t="shared" si="2"/>
        <v>6</v>
      </c>
      <c r="N155" s="68" t="s">
        <v>3974</v>
      </c>
    </row>
    <row r="156" spans="1:14" ht="75" customHeight="1" x14ac:dyDescent="0.25">
      <c r="A156" s="86">
        <v>148</v>
      </c>
      <c r="B156" s="50" t="s">
        <v>443</v>
      </c>
      <c r="C156" s="69" t="s">
        <v>444</v>
      </c>
      <c r="D156" s="69" t="s">
        <v>27</v>
      </c>
      <c r="E156" s="69" t="s">
        <v>113</v>
      </c>
      <c r="F156" s="69" t="s">
        <v>460</v>
      </c>
      <c r="G156" s="87" t="s">
        <v>461</v>
      </c>
      <c r="H156" s="47">
        <v>30</v>
      </c>
      <c r="I156" s="48" t="s">
        <v>453</v>
      </c>
      <c r="J156" s="48"/>
      <c r="K156" s="49">
        <v>225097</v>
      </c>
      <c r="L156" s="49">
        <v>238419.06265493995</v>
      </c>
      <c r="M156" s="50">
        <f t="shared" si="2"/>
        <v>7</v>
      </c>
      <c r="N156" s="68" t="s">
        <v>3974</v>
      </c>
    </row>
    <row r="157" spans="1:14" ht="75" customHeight="1" x14ac:dyDescent="0.25">
      <c r="A157" s="86">
        <v>149</v>
      </c>
      <c r="B157" s="50" t="s">
        <v>443</v>
      </c>
      <c r="C157" s="69" t="s">
        <v>444</v>
      </c>
      <c r="D157" s="69" t="s">
        <v>27</v>
      </c>
      <c r="E157" s="69" t="s">
        <v>113</v>
      </c>
      <c r="F157" s="69" t="s">
        <v>462</v>
      </c>
      <c r="G157" s="87" t="s">
        <v>459</v>
      </c>
      <c r="H157" s="47">
        <v>30</v>
      </c>
      <c r="I157" s="48">
        <v>119</v>
      </c>
      <c r="J157" s="48"/>
      <c r="K157" s="49">
        <v>230137</v>
      </c>
      <c r="L157" s="49">
        <v>243757.34826417023</v>
      </c>
      <c r="M157" s="50">
        <f t="shared" si="2"/>
        <v>8</v>
      </c>
      <c r="N157" s="68" t="s">
        <v>3974</v>
      </c>
    </row>
    <row r="158" spans="1:14" ht="75" customHeight="1" x14ac:dyDescent="0.25">
      <c r="A158" s="86">
        <v>150</v>
      </c>
      <c r="B158" s="50" t="s">
        <v>443</v>
      </c>
      <c r="C158" s="69" t="s">
        <v>444</v>
      </c>
      <c r="D158" s="69" t="s">
        <v>12</v>
      </c>
      <c r="E158" s="69" t="s">
        <v>445</v>
      </c>
      <c r="F158" s="69" t="s">
        <v>463</v>
      </c>
      <c r="G158" s="87" t="s">
        <v>464</v>
      </c>
      <c r="H158" s="47" t="s">
        <v>448</v>
      </c>
      <c r="I158" s="48">
        <v>131</v>
      </c>
      <c r="J158" s="48"/>
      <c r="K158" s="49">
        <v>224698.74</v>
      </c>
      <c r="L158" s="49">
        <v>234938.57897355303</v>
      </c>
      <c r="M158" s="50">
        <f t="shared" si="2"/>
        <v>9</v>
      </c>
      <c r="N158" s="68" t="s">
        <v>3974</v>
      </c>
    </row>
    <row r="159" spans="1:14" ht="75" customHeight="1" x14ac:dyDescent="0.25">
      <c r="A159" s="86">
        <v>151</v>
      </c>
      <c r="B159" s="50" t="s">
        <v>443</v>
      </c>
      <c r="C159" s="69" t="s">
        <v>444</v>
      </c>
      <c r="D159" s="69" t="s">
        <v>12</v>
      </c>
      <c r="E159" s="69" t="s">
        <v>445</v>
      </c>
      <c r="F159" s="69" t="s">
        <v>465</v>
      </c>
      <c r="G159" s="87" t="s">
        <v>466</v>
      </c>
      <c r="H159" s="47" t="s">
        <v>448</v>
      </c>
      <c r="I159" s="48">
        <v>126</v>
      </c>
      <c r="J159" s="48"/>
      <c r="K159" s="49">
        <v>227203.83</v>
      </c>
      <c r="L159" s="49">
        <v>237826.76451434198</v>
      </c>
      <c r="M159" s="50">
        <f t="shared" si="2"/>
        <v>10</v>
      </c>
      <c r="N159" s="68" t="s">
        <v>3974</v>
      </c>
    </row>
    <row r="160" spans="1:14" ht="75" customHeight="1" x14ac:dyDescent="0.25">
      <c r="A160" s="86">
        <v>152</v>
      </c>
      <c r="B160" s="50" t="s">
        <v>443</v>
      </c>
      <c r="C160" s="69" t="s">
        <v>444</v>
      </c>
      <c r="D160" s="69" t="s">
        <v>27</v>
      </c>
      <c r="E160" s="69" t="s">
        <v>113</v>
      </c>
      <c r="F160" s="69" t="s">
        <v>460</v>
      </c>
      <c r="G160" s="87" t="s">
        <v>467</v>
      </c>
      <c r="H160" s="47">
        <v>30</v>
      </c>
      <c r="I160" s="48" t="s">
        <v>453</v>
      </c>
      <c r="J160" s="48"/>
      <c r="K160" s="49">
        <v>240112</v>
      </c>
      <c r="L160" s="49">
        <v>254322.70519910502</v>
      </c>
      <c r="M160" s="50">
        <f t="shared" si="2"/>
        <v>11</v>
      </c>
      <c r="N160" s="68" t="s">
        <v>3974</v>
      </c>
    </row>
    <row r="161" spans="1:14" ht="75" customHeight="1" x14ac:dyDescent="0.25">
      <c r="A161" s="86">
        <v>153</v>
      </c>
      <c r="B161" s="50" t="s">
        <v>443</v>
      </c>
      <c r="C161" s="69" t="s">
        <v>444</v>
      </c>
      <c r="D161" s="69" t="s">
        <v>10</v>
      </c>
      <c r="E161" s="69" t="s">
        <v>85</v>
      </c>
      <c r="F161" s="69" t="s">
        <v>468</v>
      </c>
      <c r="G161" s="87" t="s">
        <v>469</v>
      </c>
      <c r="H161" s="47">
        <v>120</v>
      </c>
      <c r="I161" s="48">
        <v>133</v>
      </c>
      <c r="J161" s="48"/>
      <c r="K161" s="55">
        <v>242850</v>
      </c>
      <c r="L161" s="49">
        <v>242849.99999999997</v>
      </c>
      <c r="M161" s="50">
        <f t="shared" si="2"/>
        <v>12</v>
      </c>
      <c r="N161" s="68" t="s">
        <v>3974</v>
      </c>
    </row>
    <row r="162" spans="1:14" ht="75" customHeight="1" x14ac:dyDescent="0.25">
      <c r="A162" s="86">
        <v>154</v>
      </c>
      <c r="B162" s="50" t="s">
        <v>443</v>
      </c>
      <c r="C162" s="69" t="s">
        <v>444</v>
      </c>
      <c r="D162" s="69" t="s">
        <v>12</v>
      </c>
      <c r="E162" s="69" t="s">
        <v>445</v>
      </c>
      <c r="F162" s="69" t="s">
        <v>470</v>
      </c>
      <c r="G162" s="87" t="s">
        <v>471</v>
      </c>
      <c r="H162" s="47" t="s">
        <v>448</v>
      </c>
      <c r="I162" s="48">
        <v>126</v>
      </c>
      <c r="J162" s="48"/>
      <c r="K162" s="49">
        <v>243377.02</v>
      </c>
      <c r="L162" s="49">
        <v>254612.0939867071</v>
      </c>
      <c r="M162" s="50">
        <f t="shared" si="2"/>
        <v>13</v>
      </c>
      <c r="N162" s="68" t="s">
        <v>3974</v>
      </c>
    </row>
    <row r="163" spans="1:14" ht="75" customHeight="1" x14ac:dyDescent="0.25">
      <c r="A163" s="86">
        <v>155</v>
      </c>
      <c r="B163" s="50" t="s">
        <v>443</v>
      </c>
      <c r="C163" s="69" t="s">
        <v>444</v>
      </c>
      <c r="D163" s="69" t="s">
        <v>27</v>
      </c>
      <c r="E163" s="69" t="s">
        <v>396</v>
      </c>
      <c r="F163" s="69" t="s">
        <v>397</v>
      </c>
      <c r="G163" s="87" t="s">
        <v>398</v>
      </c>
      <c r="H163" s="47" t="s">
        <v>399</v>
      </c>
      <c r="I163" s="48">
        <v>118</v>
      </c>
      <c r="J163" s="48"/>
      <c r="K163" s="49">
        <v>256596.29116666666</v>
      </c>
      <c r="L163" s="49">
        <v>271782.59692794975</v>
      </c>
      <c r="M163" s="50">
        <f t="shared" si="2"/>
        <v>14</v>
      </c>
      <c r="N163" s="68" t="s">
        <v>3974</v>
      </c>
    </row>
    <row r="164" spans="1:14" ht="75" customHeight="1" x14ac:dyDescent="0.25">
      <c r="A164" s="86">
        <v>156</v>
      </c>
      <c r="B164" s="50" t="s">
        <v>443</v>
      </c>
      <c r="C164" s="69" t="s">
        <v>444</v>
      </c>
      <c r="D164" s="69" t="s">
        <v>27</v>
      </c>
      <c r="E164" s="69" t="s">
        <v>113</v>
      </c>
      <c r="F164" s="69" t="s">
        <v>472</v>
      </c>
      <c r="G164" s="87" t="s">
        <v>473</v>
      </c>
      <c r="H164" s="47">
        <v>30</v>
      </c>
      <c r="I164" s="48">
        <v>119</v>
      </c>
      <c r="J164" s="48"/>
      <c r="K164" s="49">
        <v>257437</v>
      </c>
      <c r="L164" s="49">
        <v>272673.06198083394</v>
      </c>
      <c r="M164" s="50">
        <f t="shared" si="2"/>
        <v>15</v>
      </c>
      <c r="N164" s="68" t="s">
        <v>3974</v>
      </c>
    </row>
    <row r="165" spans="1:14" ht="75" customHeight="1" x14ac:dyDescent="0.25">
      <c r="A165" s="86">
        <v>157</v>
      </c>
      <c r="B165" s="50" t="s">
        <v>443</v>
      </c>
      <c r="C165" s="69" t="s">
        <v>444</v>
      </c>
      <c r="D165" s="69" t="s">
        <v>10</v>
      </c>
      <c r="E165" s="69" t="s">
        <v>85</v>
      </c>
      <c r="F165" s="69" t="s">
        <v>474</v>
      </c>
      <c r="G165" s="87" t="s">
        <v>475</v>
      </c>
      <c r="H165" s="47">
        <v>120</v>
      </c>
      <c r="I165" s="48">
        <v>133</v>
      </c>
      <c r="J165" s="48"/>
      <c r="K165" s="55">
        <v>265450</v>
      </c>
      <c r="L165" s="49">
        <v>265450</v>
      </c>
      <c r="M165" s="50">
        <f t="shared" si="2"/>
        <v>16</v>
      </c>
      <c r="N165" s="68" t="s">
        <v>3974</v>
      </c>
    </row>
    <row r="166" spans="1:14" ht="75" customHeight="1" x14ac:dyDescent="0.25">
      <c r="A166" s="86">
        <v>158</v>
      </c>
      <c r="B166" s="50" t="s">
        <v>443</v>
      </c>
      <c r="C166" s="69" t="s">
        <v>444</v>
      </c>
      <c r="D166" s="69" t="s">
        <v>8</v>
      </c>
      <c r="E166" s="69" t="s">
        <v>388</v>
      </c>
      <c r="F166" s="69" t="s">
        <v>476</v>
      </c>
      <c r="G166" s="87" t="s">
        <v>477</v>
      </c>
      <c r="H166" s="47" t="s">
        <v>391</v>
      </c>
      <c r="I166" s="48" t="s">
        <v>478</v>
      </c>
      <c r="J166" s="48"/>
      <c r="K166" s="46">
        <v>255000</v>
      </c>
      <c r="L166" s="49">
        <v>270091.83141938667</v>
      </c>
      <c r="M166" s="50">
        <f t="shared" si="2"/>
        <v>17</v>
      </c>
      <c r="N166" s="68" t="s">
        <v>3974</v>
      </c>
    </row>
    <row r="167" spans="1:14" ht="75" customHeight="1" x14ac:dyDescent="0.25">
      <c r="A167" s="86">
        <v>159</v>
      </c>
      <c r="B167" s="50" t="s">
        <v>443</v>
      </c>
      <c r="C167" s="69" t="s">
        <v>444</v>
      </c>
      <c r="D167" s="69" t="s">
        <v>27</v>
      </c>
      <c r="E167" s="69" t="s">
        <v>396</v>
      </c>
      <c r="F167" s="69" t="s">
        <v>397</v>
      </c>
      <c r="G167" s="87" t="s">
        <v>405</v>
      </c>
      <c r="H167" s="47" t="s">
        <v>399</v>
      </c>
      <c r="I167" s="48">
        <v>118</v>
      </c>
      <c r="J167" s="48"/>
      <c r="K167" s="49">
        <v>274518.29116666666</v>
      </c>
      <c r="L167" s="49">
        <v>290765.28635029588</v>
      </c>
      <c r="M167" s="50">
        <f t="shared" si="2"/>
        <v>18</v>
      </c>
      <c r="N167" s="68" t="s">
        <v>3974</v>
      </c>
    </row>
    <row r="168" spans="1:14" ht="75" customHeight="1" x14ac:dyDescent="0.25">
      <c r="A168" s="86">
        <v>160</v>
      </c>
      <c r="B168" s="50" t="s">
        <v>443</v>
      </c>
      <c r="C168" s="69" t="s">
        <v>444</v>
      </c>
      <c r="D168" s="69" t="s">
        <v>27</v>
      </c>
      <c r="E168" s="69" t="s">
        <v>113</v>
      </c>
      <c r="F168" s="69" t="s">
        <v>479</v>
      </c>
      <c r="G168" s="87" t="s">
        <v>480</v>
      </c>
      <c r="H168" s="47">
        <v>30</v>
      </c>
      <c r="I168" s="48">
        <v>119</v>
      </c>
      <c r="J168" s="48"/>
      <c r="K168" s="49">
        <v>274657</v>
      </c>
      <c r="L168" s="49">
        <v>290912.2044790372</v>
      </c>
      <c r="M168" s="50">
        <f t="shared" si="2"/>
        <v>19</v>
      </c>
      <c r="N168" s="68" t="s">
        <v>3974</v>
      </c>
    </row>
    <row r="169" spans="1:14" ht="75" customHeight="1" x14ac:dyDescent="0.25">
      <c r="A169" s="86">
        <v>161</v>
      </c>
      <c r="B169" s="50" t="s">
        <v>443</v>
      </c>
      <c r="C169" s="69" t="s">
        <v>444</v>
      </c>
      <c r="D169" s="69" t="s">
        <v>12</v>
      </c>
      <c r="E169" s="69" t="s">
        <v>445</v>
      </c>
      <c r="F169" s="69" t="s">
        <v>481</v>
      </c>
      <c r="G169" s="87" t="s">
        <v>482</v>
      </c>
      <c r="H169" s="47" t="s">
        <v>448</v>
      </c>
      <c r="I169" s="48">
        <v>143</v>
      </c>
      <c r="J169" s="48"/>
      <c r="K169" s="49">
        <v>266151.71999999997</v>
      </c>
      <c r="L169" s="49">
        <v>278438.14813478995</v>
      </c>
      <c r="M169" s="50">
        <f t="shared" si="2"/>
        <v>20</v>
      </c>
      <c r="N169" s="68" t="s">
        <v>3974</v>
      </c>
    </row>
    <row r="170" spans="1:14" ht="75" customHeight="1" x14ac:dyDescent="0.25">
      <c r="A170" s="86">
        <v>162</v>
      </c>
      <c r="B170" s="50" t="s">
        <v>443</v>
      </c>
      <c r="C170" s="69" t="s">
        <v>444</v>
      </c>
      <c r="D170" s="69" t="s">
        <v>27</v>
      </c>
      <c r="E170" s="69" t="s">
        <v>396</v>
      </c>
      <c r="F170" s="69" t="s">
        <v>483</v>
      </c>
      <c r="G170" s="87" t="s">
        <v>484</v>
      </c>
      <c r="H170" s="47" t="s">
        <v>399</v>
      </c>
      <c r="I170" s="48">
        <v>118</v>
      </c>
      <c r="J170" s="48"/>
      <c r="K170" s="49">
        <v>277650.66433018865</v>
      </c>
      <c r="L170" s="49">
        <v>294083.04479901976</v>
      </c>
      <c r="M170" s="50">
        <f t="shared" si="2"/>
        <v>21</v>
      </c>
      <c r="N170" s="68" t="s">
        <v>3974</v>
      </c>
    </row>
    <row r="171" spans="1:14" ht="75" customHeight="1" x14ac:dyDescent="0.25">
      <c r="A171" s="86">
        <v>163</v>
      </c>
      <c r="B171" s="50" t="s">
        <v>443</v>
      </c>
      <c r="C171" s="69" t="s">
        <v>444</v>
      </c>
      <c r="D171" s="69" t="s">
        <v>360</v>
      </c>
      <c r="E171" s="69" t="s">
        <v>113</v>
      </c>
      <c r="F171" s="69" t="s">
        <v>485</v>
      </c>
      <c r="G171" s="87" t="s">
        <v>480</v>
      </c>
      <c r="H171" s="47" t="s">
        <v>363</v>
      </c>
      <c r="I171" s="48">
        <v>119</v>
      </c>
      <c r="J171" s="48"/>
      <c r="K171" s="49">
        <v>280500</v>
      </c>
      <c r="L171" s="49">
        <v>297101.01456132537</v>
      </c>
      <c r="M171" s="50">
        <f t="shared" si="2"/>
        <v>22</v>
      </c>
      <c r="N171" s="68" t="s">
        <v>3974</v>
      </c>
    </row>
    <row r="172" spans="1:14" ht="75" customHeight="1" x14ac:dyDescent="0.25">
      <c r="A172" s="86">
        <v>164</v>
      </c>
      <c r="B172" s="50" t="s">
        <v>443</v>
      </c>
      <c r="C172" s="69" t="s">
        <v>444</v>
      </c>
      <c r="D172" s="69" t="s">
        <v>10</v>
      </c>
      <c r="E172" s="69" t="s">
        <v>85</v>
      </c>
      <c r="F172" s="69" t="s">
        <v>486</v>
      </c>
      <c r="G172" s="87" t="s">
        <v>487</v>
      </c>
      <c r="H172" s="47">
        <v>120</v>
      </c>
      <c r="I172" s="48">
        <v>135</v>
      </c>
      <c r="J172" s="48"/>
      <c r="K172" s="55">
        <v>286450</v>
      </c>
      <c r="L172" s="49">
        <v>286450</v>
      </c>
      <c r="M172" s="50">
        <f t="shared" si="2"/>
        <v>23</v>
      </c>
      <c r="N172" s="68" t="s">
        <v>3974</v>
      </c>
    </row>
    <row r="173" spans="1:14" ht="75" customHeight="1" x14ac:dyDescent="0.25">
      <c r="A173" s="86">
        <v>165</v>
      </c>
      <c r="B173" s="50" t="s">
        <v>443</v>
      </c>
      <c r="C173" s="69" t="s">
        <v>444</v>
      </c>
      <c r="D173" s="69" t="s">
        <v>8</v>
      </c>
      <c r="E173" s="69" t="s">
        <v>388</v>
      </c>
      <c r="F173" s="69" t="s">
        <v>488</v>
      </c>
      <c r="G173" s="87" t="s">
        <v>489</v>
      </c>
      <c r="H173" s="47" t="s">
        <v>391</v>
      </c>
      <c r="I173" s="48">
        <v>135</v>
      </c>
      <c r="J173" s="48"/>
      <c r="K173" s="46">
        <v>270000</v>
      </c>
      <c r="L173" s="49">
        <v>285979.58620876237</v>
      </c>
      <c r="M173" s="50">
        <f t="shared" si="2"/>
        <v>24</v>
      </c>
      <c r="N173" s="68" t="s">
        <v>3974</v>
      </c>
    </row>
    <row r="174" spans="1:14" ht="75" customHeight="1" x14ac:dyDescent="0.25">
      <c r="A174" s="86">
        <v>166</v>
      </c>
      <c r="B174" s="50" t="s">
        <v>443</v>
      </c>
      <c r="C174" s="69" t="s">
        <v>444</v>
      </c>
      <c r="D174" s="54" t="s">
        <v>9</v>
      </c>
      <c r="E174" s="87" t="s">
        <v>490</v>
      </c>
      <c r="F174" s="87" t="s">
        <v>491</v>
      </c>
      <c r="G174" s="87">
        <v>12011390</v>
      </c>
      <c r="H174" s="91" t="s">
        <v>492</v>
      </c>
      <c r="I174" s="91">
        <v>137</v>
      </c>
      <c r="J174" s="91"/>
      <c r="K174" s="92">
        <v>289900</v>
      </c>
      <c r="L174" s="49">
        <v>331026.27653042687</v>
      </c>
      <c r="M174" s="50">
        <f t="shared" si="2"/>
        <v>25</v>
      </c>
      <c r="N174" s="68" t="s">
        <v>3974</v>
      </c>
    </row>
    <row r="175" spans="1:14" ht="75" customHeight="1" x14ac:dyDescent="0.25">
      <c r="A175" s="86">
        <v>167</v>
      </c>
      <c r="B175" s="50" t="s">
        <v>443</v>
      </c>
      <c r="C175" s="69" t="s">
        <v>444</v>
      </c>
      <c r="D175" s="69" t="s">
        <v>27</v>
      </c>
      <c r="E175" s="69" t="s">
        <v>396</v>
      </c>
      <c r="F175" s="69" t="s">
        <v>493</v>
      </c>
      <c r="G175" s="87" t="s">
        <v>494</v>
      </c>
      <c r="H175" s="47" t="s">
        <v>399</v>
      </c>
      <c r="I175" s="48">
        <v>118</v>
      </c>
      <c r="J175" s="48"/>
      <c r="K175" s="49">
        <v>295403.58885849052</v>
      </c>
      <c r="L175" s="49">
        <v>312886.65224568336</v>
      </c>
      <c r="M175" s="50">
        <f t="shared" si="2"/>
        <v>26</v>
      </c>
      <c r="N175" s="68" t="s">
        <v>3974</v>
      </c>
    </row>
    <row r="176" spans="1:14" ht="75" customHeight="1" x14ac:dyDescent="0.25">
      <c r="A176" s="86">
        <v>168</v>
      </c>
      <c r="B176" s="50" t="s">
        <v>443</v>
      </c>
      <c r="C176" s="69" t="s">
        <v>444</v>
      </c>
      <c r="D176" s="69" t="s">
        <v>12</v>
      </c>
      <c r="E176" s="69" t="s">
        <v>445</v>
      </c>
      <c r="F176" s="69" t="s">
        <v>495</v>
      </c>
      <c r="G176" s="87" t="s">
        <v>496</v>
      </c>
      <c r="H176" s="47" t="s">
        <v>448</v>
      </c>
      <c r="I176" s="48">
        <v>143</v>
      </c>
      <c r="J176" s="48"/>
      <c r="K176" s="49">
        <v>288829.08</v>
      </c>
      <c r="L176" s="49">
        <v>302162.36875221063</v>
      </c>
      <c r="M176" s="50">
        <f t="shared" si="2"/>
        <v>27</v>
      </c>
      <c r="N176" s="68" t="s">
        <v>3974</v>
      </c>
    </row>
    <row r="177" spans="1:14" ht="75" customHeight="1" x14ac:dyDescent="0.25">
      <c r="A177" s="86">
        <v>169</v>
      </c>
      <c r="B177" s="50" t="s">
        <v>443</v>
      </c>
      <c r="C177" s="69" t="s">
        <v>444</v>
      </c>
      <c r="D177" s="54" t="s">
        <v>9</v>
      </c>
      <c r="E177" s="87" t="s">
        <v>497</v>
      </c>
      <c r="F177" s="87" t="s">
        <v>498</v>
      </c>
      <c r="G177" s="87" t="s">
        <v>499</v>
      </c>
      <c r="H177" s="91" t="s">
        <v>492</v>
      </c>
      <c r="I177" s="91">
        <v>130</v>
      </c>
      <c r="J177" s="91"/>
      <c r="K177" s="92">
        <v>299900</v>
      </c>
      <c r="L177" s="49">
        <v>342444.91318204562</v>
      </c>
      <c r="M177" s="50">
        <f t="shared" si="2"/>
        <v>28</v>
      </c>
      <c r="N177" s="68" t="s">
        <v>3974</v>
      </c>
    </row>
    <row r="178" spans="1:14" ht="75" customHeight="1" x14ac:dyDescent="0.25">
      <c r="A178" s="86">
        <v>170</v>
      </c>
      <c r="B178" s="50" t="s">
        <v>443</v>
      </c>
      <c r="C178" s="69" t="s">
        <v>444</v>
      </c>
      <c r="D178" s="69" t="s">
        <v>27</v>
      </c>
      <c r="E178" s="69" t="s">
        <v>396</v>
      </c>
      <c r="F178" s="69" t="s">
        <v>500</v>
      </c>
      <c r="G178" s="87" t="s">
        <v>501</v>
      </c>
      <c r="H178" s="47" t="s">
        <v>399</v>
      </c>
      <c r="I178" s="48">
        <v>118</v>
      </c>
      <c r="J178" s="48"/>
      <c r="K178" s="49">
        <v>300334.95678301883</v>
      </c>
      <c r="L178" s="49">
        <v>318109.87653642322</v>
      </c>
      <c r="M178" s="50">
        <f t="shared" si="2"/>
        <v>29</v>
      </c>
      <c r="N178" s="68" t="s">
        <v>3974</v>
      </c>
    </row>
    <row r="179" spans="1:14" ht="75" customHeight="1" x14ac:dyDescent="0.25">
      <c r="A179" s="86">
        <v>171</v>
      </c>
      <c r="B179" s="50" t="s">
        <v>443</v>
      </c>
      <c r="C179" s="69" t="s">
        <v>444</v>
      </c>
      <c r="D179" s="69" t="s">
        <v>8</v>
      </c>
      <c r="E179" s="69" t="s">
        <v>388</v>
      </c>
      <c r="F179" s="69" t="s">
        <v>502</v>
      </c>
      <c r="G179" s="87" t="s">
        <v>503</v>
      </c>
      <c r="H179" s="47" t="s">
        <v>391</v>
      </c>
      <c r="I179" s="48">
        <v>135</v>
      </c>
      <c r="J179" s="48"/>
      <c r="K179" s="46">
        <v>288000</v>
      </c>
      <c r="L179" s="49">
        <v>305044.89195601328</v>
      </c>
      <c r="M179" s="50">
        <f t="shared" si="2"/>
        <v>30</v>
      </c>
      <c r="N179" s="68" t="s">
        <v>3974</v>
      </c>
    </row>
    <row r="180" spans="1:14" ht="75" customHeight="1" x14ac:dyDescent="0.25">
      <c r="A180" s="86">
        <v>172</v>
      </c>
      <c r="B180" s="50" t="s">
        <v>443</v>
      </c>
      <c r="C180" s="69" t="s">
        <v>444</v>
      </c>
      <c r="D180" s="69" t="s">
        <v>8</v>
      </c>
      <c r="E180" s="69" t="s">
        <v>388</v>
      </c>
      <c r="F180" s="69" t="s">
        <v>504</v>
      </c>
      <c r="G180" s="87" t="s">
        <v>505</v>
      </c>
      <c r="H180" s="47" t="s">
        <v>391</v>
      </c>
      <c r="I180" s="48">
        <v>135</v>
      </c>
      <c r="J180" s="48"/>
      <c r="K180" s="46">
        <v>289000</v>
      </c>
      <c r="L180" s="49">
        <v>306104.07560863823</v>
      </c>
      <c r="M180" s="50">
        <f t="shared" si="2"/>
        <v>31</v>
      </c>
      <c r="N180" s="68" t="s">
        <v>3974</v>
      </c>
    </row>
    <row r="181" spans="1:14" ht="75" customHeight="1" x14ac:dyDescent="0.25">
      <c r="A181" s="86">
        <v>173</v>
      </c>
      <c r="B181" s="50" t="s">
        <v>443</v>
      </c>
      <c r="C181" s="69" t="s">
        <v>444</v>
      </c>
      <c r="D181" s="69" t="s">
        <v>27</v>
      </c>
      <c r="E181" s="69" t="s">
        <v>396</v>
      </c>
      <c r="F181" s="69" t="s">
        <v>506</v>
      </c>
      <c r="G181" s="87" t="s">
        <v>507</v>
      </c>
      <c r="H181" s="47" t="s">
        <v>399</v>
      </c>
      <c r="I181" s="48">
        <v>118</v>
      </c>
      <c r="J181" s="48"/>
      <c r="K181" s="49">
        <v>318087.88131132076</v>
      </c>
      <c r="L181" s="49">
        <v>336913.48398308677</v>
      </c>
      <c r="M181" s="50">
        <f t="shared" si="2"/>
        <v>32</v>
      </c>
      <c r="N181" s="68" t="s">
        <v>3974</v>
      </c>
    </row>
    <row r="182" spans="1:14" ht="75" customHeight="1" x14ac:dyDescent="0.25">
      <c r="A182" s="86">
        <v>174</v>
      </c>
      <c r="B182" s="50" t="s">
        <v>443</v>
      </c>
      <c r="C182" s="69" t="s">
        <v>444</v>
      </c>
      <c r="D182" s="69" t="s">
        <v>13</v>
      </c>
      <c r="E182" s="69" t="s">
        <v>352</v>
      </c>
      <c r="F182" s="69" t="s">
        <v>416</v>
      </c>
      <c r="G182" s="69" t="s">
        <v>417</v>
      </c>
      <c r="H182" s="47" t="s">
        <v>355</v>
      </c>
      <c r="I182" s="48">
        <v>121</v>
      </c>
      <c r="J182" s="48"/>
      <c r="K182" s="46">
        <v>311278.85704505065</v>
      </c>
      <c r="L182" s="49">
        <v>325503.45904484502</v>
      </c>
      <c r="M182" s="50">
        <f t="shared" si="2"/>
        <v>33</v>
      </c>
      <c r="N182" s="68" t="s">
        <v>3974</v>
      </c>
    </row>
    <row r="183" spans="1:14" ht="75" customHeight="1" x14ac:dyDescent="0.25">
      <c r="A183" s="86">
        <v>175</v>
      </c>
      <c r="B183" s="50" t="s">
        <v>443</v>
      </c>
      <c r="C183" s="69" t="s">
        <v>444</v>
      </c>
      <c r="D183" s="69" t="s">
        <v>8</v>
      </c>
      <c r="E183" s="69" t="s">
        <v>388</v>
      </c>
      <c r="F183" s="69" t="s">
        <v>508</v>
      </c>
      <c r="G183" s="87" t="s">
        <v>509</v>
      </c>
      <c r="H183" s="47" t="s">
        <v>391</v>
      </c>
      <c r="I183" s="48">
        <v>135</v>
      </c>
      <c r="J183" s="48"/>
      <c r="K183" s="46">
        <v>308000</v>
      </c>
      <c r="L183" s="49">
        <v>326228.5650085141</v>
      </c>
      <c r="M183" s="50">
        <f t="shared" si="2"/>
        <v>34</v>
      </c>
      <c r="N183" s="68" t="s">
        <v>3974</v>
      </c>
    </row>
    <row r="184" spans="1:14" ht="75" customHeight="1" x14ac:dyDescent="0.25">
      <c r="A184" s="86">
        <v>176</v>
      </c>
      <c r="B184" s="50" t="s">
        <v>443</v>
      </c>
      <c r="C184" s="69" t="s">
        <v>444</v>
      </c>
      <c r="D184" s="69" t="s">
        <v>13</v>
      </c>
      <c r="E184" s="69" t="s">
        <v>352</v>
      </c>
      <c r="F184" s="69" t="s">
        <v>418</v>
      </c>
      <c r="G184" s="69" t="s">
        <v>419</v>
      </c>
      <c r="H184" s="47" t="s">
        <v>355</v>
      </c>
      <c r="I184" s="48">
        <v>114</v>
      </c>
      <c r="J184" s="48"/>
      <c r="K184" s="46">
        <v>316961.40560448007</v>
      </c>
      <c r="L184" s="49">
        <v>332858.23121040792</v>
      </c>
      <c r="M184" s="50">
        <f t="shared" si="2"/>
        <v>35</v>
      </c>
      <c r="N184" s="68" t="s">
        <v>3974</v>
      </c>
    </row>
    <row r="185" spans="1:14" ht="75" customHeight="1" x14ac:dyDescent="0.25">
      <c r="A185" s="86">
        <v>177</v>
      </c>
      <c r="B185" s="50" t="s">
        <v>443</v>
      </c>
      <c r="C185" s="69" t="s">
        <v>444</v>
      </c>
      <c r="D185" s="54" t="s">
        <v>9</v>
      </c>
      <c r="E185" s="87" t="s">
        <v>510</v>
      </c>
      <c r="F185" s="87" t="s">
        <v>511</v>
      </c>
      <c r="G185" s="87"/>
      <c r="H185" s="91" t="s">
        <v>492</v>
      </c>
      <c r="I185" s="91">
        <v>141</v>
      </c>
      <c r="J185" s="91"/>
      <c r="K185" s="92">
        <v>329900</v>
      </c>
      <c r="L185" s="49">
        <v>376700.82313690177</v>
      </c>
      <c r="M185" s="50">
        <f t="shared" si="2"/>
        <v>36</v>
      </c>
      <c r="N185" s="68" t="s">
        <v>3974</v>
      </c>
    </row>
    <row r="186" spans="1:14" ht="75" customHeight="1" x14ac:dyDescent="0.25">
      <c r="A186" s="86">
        <v>178</v>
      </c>
      <c r="B186" s="50" t="s">
        <v>443</v>
      </c>
      <c r="C186" s="69" t="s">
        <v>444</v>
      </c>
      <c r="D186" s="54" t="s">
        <v>9</v>
      </c>
      <c r="E186" s="87" t="s">
        <v>510</v>
      </c>
      <c r="F186" s="69" t="s">
        <v>512</v>
      </c>
      <c r="G186" s="87"/>
      <c r="H186" s="91" t="s">
        <v>492</v>
      </c>
      <c r="I186" s="91">
        <v>130</v>
      </c>
      <c r="J186" s="91"/>
      <c r="K186" s="92">
        <v>329900</v>
      </c>
      <c r="L186" s="49">
        <v>376700.82313690177</v>
      </c>
      <c r="M186" s="50">
        <f t="shared" si="2"/>
        <v>37</v>
      </c>
      <c r="N186" s="68" t="s">
        <v>3974</v>
      </c>
    </row>
    <row r="187" spans="1:14" ht="75" customHeight="1" x14ac:dyDescent="0.25">
      <c r="A187" s="86">
        <v>179</v>
      </c>
      <c r="B187" s="50" t="s">
        <v>443</v>
      </c>
      <c r="C187" s="69" t="s">
        <v>444</v>
      </c>
      <c r="D187" s="69" t="s">
        <v>13</v>
      </c>
      <c r="E187" s="69" t="s">
        <v>352</v>
      </c>
      <c r="F187" s="69" t="s">
        <v>418</v>
      </c>
      <c r="G187" s="69" t="s">
        <v>421</v>
      </c>
      <c r="H187" s="47" t="s">
        <v>355</v>
      </c>
      <c r="I187" s="48">
        <v>114</v>
      </c>
      <c r="J187" s="48"/>
      <c r="K187" s="46">
        <v>326075.06889285991</v>
      </c>
      <c r="L187" s="49">
        <v>342428.97953616083</v>
      </c>
      <c r="M187" s="50">
        <f t="shared" si="2"/>
        <v>38</v>
      </c>
      <c r="N187" s="68" t="s">
        <v>3974</v>
      </c>
    </row>
    <row r="188" spans="1:14" ht="75" customHeight="1" x14ac:dyDescent="0.25">
      <c r="A188" s="86">
        <v>180</v>
      </c>
      <c r="B188" s="50" t="s">
        <v>443</v>
      </c>
      <c r="C188" s="69" t="s">
        <v>444</v>
      </c>
      <c r="D188" s="54" t="s">
        <v>9</v>
      </c>
      <c r="E188" s="87" t="s">
        <v>497</v>
      </c>
      <c r="F188" s="87" t="s">
        <v>513</v>
      </c>
      <c r="G188" s="87" t="s">
        <v>514</v>
      </c>
      <c r="H188" s="91" t="s">
        <v>492</v>
      </c>
      <c r="I188" s="91">
        <v>130</v>
      </c>
      <c r="J188" s="91"/>
      <c r="K188" s="92">
        <v>339900</v>
      </c>
      <c r="L188" s="49">
        <v>388119.45978852047</v>
      </c>
      <c r="M188" s="50">
        <f t="shared" si="2"/>
        <v>39</v>
      </c>
      <c r="N188" s="68" t="s">
        <v>3974</v>
      </c>
    </row>
    <row r="189" spans="1:14" ht="75" customHeight="1" x14ac:dyDescent="0.25">
      <c r="A189" s="86">
        <v>181</v>
      </c>
      <c r="B189" s="50" t="s">
        <v>443</v>
      </c>
      <c r="C189" s="69" t="s">
        <v>444</v>
      </c>
      <c r="D189" s="54" t="s">
        <v>9</v>
      </c>
      <c r="E189" s="87" t="s">
        <v>510</v>
      </c>
      <c r="F189" s="87" t="s">
        <v>515</v>
      </c>
      <c r="G189" s="87" t="s">
        <v>516</v>
      </c>
      <c r="H189" s="91" t="s">
        <v>492</v>
      </c>
      <c r="I189" s="91">
        <v>141</v>
      </c>
      <c r="J189" s="91"/>
      <c r="K189" s="92">
        <v>354696</v>
      </c>
      <c r="L189" s="49">
        <v>405014.47457825561</v>
      </c>
      <c r="M189" s="50">
        <f t="shared" si="2"/>
        <v>40</v>
      </c>
      <c r="N189" s="68" t="s">
        <v>3974</v>
      </c>
    </row>
    <row r="190" spans="1:14" ht="75" customHeight="1" x14ac:dyDescent="0.25">
      <c r="A190" s="86">
        <v>182</v>
      </c>
      <c r="B190" s="50" t="s">
        <v>443</v>
      </c>
      <c r="C190" s="69" t="s">
        <v>444</v>
      </c>
      <c r="D190" s="69" t="s">
        <v>13</v>
      </c>
      <c r="E190" s="69" t="s">
        <v>352</v>
      </c>
      <c r="F190" s="69" t="s">
        <v>422</v>
      </c>
      <c r="G190" s="69" t="s">
        <v>423</v>
      </c>
      <c r="H190" s="47" t="s">
        <v>355</v>
      </c>
      <c r="I190" s="48">
        <v>124</v>
      </c>
      <c r="J190" s="48"/>
      <c r="K190" s="46">
        <v>345129.01358118368</v>
      </c>
      <c r="L190" s="49">
        <v>360905.42177884508</v>
      </c>
      <c r="M190" s="50">
        <f t="shared" si="2"/>
        <v>41</v>
      </c>
      <c r="N190" s="68" t="s">
        <v>3974</v>
      </c>
    </row>
    <row r="191" spans="1:14" ht="75" customHeight="1" x14ac:dyDescent="0.25">
      <c r="A191" s="86">
        <v>183</v>
      </c>
      <c r="B191" s="50" t="s">
        <v>443</v>
      </c>
      <c r="C191" s="69" t="s">
        <v>444</v>
      </c>
      <c r="D191" s="69" t="s">
        <v>13</v>
      </c>
      <c r="E191" s="69" t="s">
        <v>352</v>
      </c>
      <c r="F191" s="69" t="s">
        <v>426</v>
      </c>
      <c r="G191" s="69" t="s">
        <v>427</v>
      </c>
      <c r="H191" s="47" t="s">
        <v>355</v>
      </c>
      <c r="I191" s="48">
        <v>123</v>
      </c>
      <c r="J191" s="48"/>
      <c r="K191" s="46">
        <v>369810.70544032543</v>
      </c>
      <c r="L191" s="49">
        <v>387218.78386105248</v>
      </c>
      <c r="M191" s="50">
        <f t="shared" si="2"/>
        <v>42</v>
      </c>
      <c r="N191" s="68" t="s">
        <v>3974</v>
      </c>
    </row>
    <row r="192" spans="1:14" ht="75" customHeight="1" x14ac:dyDescent="0.25">
      <c r="A192" s="86">
        <v>184</v>
      </c>
      <c r="B192" s="50" t="s">
        <v>443</v>
      </c>
      <c r="C192" s="69" t="s">
        <v>444</v>
      </c>
      <c r="D192" s="69" t="s">
        <v>13</v>
      </c>
      <c r="E192" s="69" t="s">
        <v>352</v>
      </c>
      <c r="F192" s="69" t="s">
        <v>353</v>
      </c>
      <c r="G192" s="69" t="s">
        <v>354</v>
      </c>
      <c r="H192" s="47" t="s">
        <v>355</v>
      </c>
      <c r="I192" s="48">
        <v>144</v>
      </c>
      <c r="J192" s="48"/>
      <c r="K192" s="46">
        <v>370297</v>
      </c>
      <c r="L192" s="49">
        <v>410003.52862776065</v>
      </c>
      <c r="M192" s="50">
        <f t="shared" si="2"/>
        <v>43</v>
      </c>
      <c r="N192" s="68" t="s">
        <v>3974</v>
      </c>
    </row>
    <row r="193" spans="1:14" ht="75" customHeight="1" x14ac:dyDescent="0.25">
      <c r="A193" s="86">
        <v>185</v>
      </c>
      <c r="B193" s="50" t="s">
        <v>443</v>
      </c>
      <c r="C193" s="69" t="s">
        <v>444</v>
      </c>
      <c r="D193" s="54" t="s">
        <v>9</v>
      </c>
      <c r="E193" s="87" t="s">
        <v>517</v>
      </c>
      <c r="F193" s="87" t="s">
        <v>518</v>
      </c>
      <c r="G193" s="87">
        <v>12011800</v>
      </c>
      <c r="H193" s="91" t="s">
        <v>492</v>
      </c>
      <c r="I193" s="91">
        <v>128</v>
      </c>
      <c r="J193" s="91"/>
      <c r="K193" s="92">
        <v>401900</v>
      </c>
      <c r="L193" s="49">
        <v>458915.00702855655</v>
      </c>
      <c r="M193" s="50">
        <f t="shared" si="2"/>
        <v>44</v>
      </c>
      <c r="N193" s="68" t="s">
        <v>3974</v>
      </c>
    </row>
    <row r="194" spans="1:14" ht="75" customHeight="1" x14ac:dyDescent="0.25">
      <c r="A194" s="86">
        <v>186</v>
      </c>
      <c r="B194" s="50" t="s">
        <v>443</v>
      </c>
      <c r="C194" s="69" t="s">
        <v>444</v>
      </c>
      <c r="D194" s="54" t="s">
        <v>9</v>
      </c>
      <c r="E194" s="87" t="s">
        <v>510</v>
      </c>
      <c r="F194" s="69" t="s">
        <v>519</v>
      </c>
      <c r="G194" s="87" t="s">
        <v>516</v>
      </c>
      <c r="H194" s="91" t="s">
        <v>492</v>
      </c>
      <c r="I194" s="91">
        <v>130</v>
      </c>
      <c r="J194" s="91"/>
      <c r="K194" s="92">
        <v>407900</v>
      </c>
      <c r="L194" s="49">
        <v>465766.18901952775</v>
      </c>
      <c r="M194" s="50">
        <f t="shared" si="2"/>
        <v>45</v>
      </c>
      <c r="N194" s="68" t="s">
        <v>3974</v>
      </c>
    </row>
    <row r="195" spans="1:14" ht="75" customHeight="1" x14ac:dyDescent="0.25">
      <c r="A195" s="86">
        <v>187</v>
      </c>
      <c r="B195" s="50" t="s">
        <v>443</v>
      </c>
      <c r="C195" s="69" t="s">
        <v>444</v>
      </c>
      <c r="D195" s="69" t="s">
        <v>13</v>
      </c>
      <c r="E195" s="69" t="s">
        <v>352</v>
      </c>
      <c r="F195" s="69" t="s">
        <v>356</v>
      </c>
      <c r="G195" s="69" t="s">
        <v>357</v>
      </c>
      <c r="H195" s="47" t="s">
        <v>355</v>
      </c>
      <c r="I195" s="48">
        <v>144</v>
      </c>
      <c r="J195" s="48"/>
      <c r="K195" s="46">
        <v>398231</v>
      </c>
      <c r="L195" s="49">
        <v>447341.27742714284</v>
      </c>
      <c r="M195" s="50">
        <f t="shared" si="2"/>
        <v>46</v>
      </c>
      <c r="N195" s="68" t="s">
        <v>3974</v>
      </c>
    </row>
    <row r="196" spans="1:14" ht="75" customHeight="1" x14ac:dyDescent="0.25">
      <c r="A196" s="86">
        <v>188</v>
      </c>
      <c r="B196" s="50" t="s">
        <v>443</v>
      </c>
      <c r="C196" s="69" t="s">
        <v>444</v>
      </c>
      <c r="D196" s="69" t="s">
        <v>13</v>
      </c>
      <c r="E196" s="69" t="s">
        <v>352</v>
      </c>
      <c r="F196" s="69" t="s">
        <v>430</v>
      </c>
      <c r="G196" s="69" t="s">
        <v>431</v>
      </c>
      <c r="H196" s="47" t="s">
        <v>355</v>
      </c>
      <c r="I196" s="48">
        <v>123</v>
      </c>
      <c r="J196" s="48"/>
      <c r="K196" s="46">
        <v>410593.56185515778</v>
      </c>
      <c r="L196" s="49">
        <v>430027.31538300071</v>
      </c>
      <c r="M196" s="50">
        <f t="shared" si="2"/>
        <v>47</v>
      </c>
      <c r="N196" s="68" t="s">
        <v>3974</v>
      </c>
    </row>
    <row r="197" spans="1:14" ht="75" customHeight="1" x14ac:dyDescent="0.25">
      <c r="A197" s="86">
        <v>189</v>
      </c>
      <c r="B197" s="50" t="s">
        <v>443</v>
      </c>
      <c r="C197" s="69" t="s">
        <v>444</v>
      </c>
      <c r="D197" s="54" t="s">
        <v>9</v>
      </c>
      <c r="E197" s="87" t="s">
        <v>510</v>
      </c>
      <c r="F197" s="69" t="s">
        <v>520</v>
      </c>
      <c r="G197" s="87" t="s">
        <v>521</v>
      </c>
      <c r="H197" s="91" t="s">
        <v>492</v>
      </c>
      <c r="I197" s="91">
        <v>143</v>
      </c>
      <c r="J197" s="91"/>
      <c r="K197" s="92">
        <v>461500</v>
      </c>
      <c r="L197" s="49">
        <v>526970.08147220418</v>
      </c>
      <c r="M197" s="50">
        <f t="shared" si="2"/>
        <v>48</v>
      </c>
      <c r="N197" s="68" t="s">
        <v>3974</v>
      </c>
    </row>
    <row r="198" spans="1:14" ht="75" customHeight="1" x14ac:dyDescent="0.25">
      <c r="A198" s="86">
        <v>190</v>
      </c>
      <c r="B198" s="50" t="s">
        <v>522</v>
      </c>
      <c r="C198" s="50" t="s">
        <v>523</v>
      </c>
      <c r="D198" s="50" t="s">
        <v>524</v>
      </c>
      <c r="E198" s="50" t="s">
        <v>525</v>
      </c>
      <c r="F198" s="50" t="s">
        <v>526</v>
      </c>
      <c r="G198" s="91">
        <v>591185</v>
      </c>
      <c r="H198" s="47">
        <v>30</v>
      </c>
      <c r="I198" s="48" t="s">
        <v>527</v>
      </c>
      <c r="J198" s="48"/>
      <c r="K198" s="53">
        <v>209900</v>
      </c>
      <c r="L198" s="49">
        <v>222322.64868599712</v>
      </c>
      <c r="M198" s="50">
        <f t="shared" si="2"/>
        <v>1</v>
      </c>
      <c r="N198" s="68" t="s">
        <v>3974</v>
      </c>
    </row>
    <row r="199" spans="1:14" ht="75" customHeight="1" x14ac:dyDescent="0.25">
      <c r="A199" s="86">
        <v>191</v>
      </c>
      <c r="B199" s="50" t="s">
        <v>522</v>
      </c>
      <c r="C199" s="50" t="s">
        <v>523</v>
      </c>
      <c r="D199" s="50" t="s">
        <v>524</v>
      </c>
      <c r="E199" s="50" t="s">
        <v>525</v>
      </c>
      <c r="F199" s="50" t="s">
        <v>528</v>
      </c>
      <c r="G199" s="91">
        <v>591184</v>
      </c>
      <c r="H199" s="47">
        <v>30</v>
      </c>
      <c r="I199" s="48" t="s">
        <v>527</v>
      </c>
      <c r="J199" s="48"/>
      <c r="K199" s="53">
        <v>229900</v>
      </c>
      <c r="L199" s="49">
        <v>243506.32173849805</v>
      </c>
      <c r="M199" s="50">
        <f t="shared" si="2"/>
        <v>2</v>
      </c>
      <c r="N199" s="68" t="s">
        <v>3974</v>
      </c>
    </row>
    <row r="200" spans="1:14" ht="75" customHeight="1" x14ac:dyDescent="0.25">
      <c r="A200" s="86">
        <v>192</v>
      </c>
      <c r="B200" s="50" t="s">
        <v>522</v>
      </c>
      <c r="C200" s="50" t="s">
        <v>523</v>
      </c>
      <c r="D200" s="50" t="s">
        <v>524</v>
      </c>
      <c r="E200" s="50" t="s">
        <v>525</v>
      </c>
      <c r="F200" s="50" t="s">
        <v>529</v>
      </c>
      <c r="G200" s="91">
        <v>591183</v>
      </c>
      <c r="H200" s="47">
        <v>30</v>
      </c>
      <c r="I200" s="48" t="s">
        <v>527</v>
      </c>
      <c r="J200" s="48"/>
      <c r="K200" s="53">
        <v>249900</v>
      </c>
      <c r="L200" s="49">
        <v>264689.99479099899</v>
      </c>
      <c r="M200" s="50">
        <f t="shared" si="2"/>
        <v>3</v>
      </c>
      <c r="N200" s="68" t="s">
        <v>3974</v>
      </c>
    </row>
    <row r="201" spans="1:14" ht="75" customHeight="1" x14ac:dyDescent="0.25">
      <c r="A201" s="86">
        <v>193</v>
      </c>
      <c r="B201" s="50" t="s">
        <v>522</v>
      </c>
      <c r="C201" s="50" t="s">
        <v>523</v>
      </c>
      <c r="D201" s="50" t="s">
        <v>17</v>
      </c>
      <c r="E201" s="50" t="s">
        <v>106</v>
      </c>
      <c r="F201" s="50" t="s">
        <v>530</v>
      </c>
      <c r="G201" s="91" t="s">
        <v>531</v>
      </c>
      <c r="H201" s="47">
        <v>50</v>
      </c>
      <c r="I201" s="48">
        <v>128</v>
      </c>
      <c r="J201" s="48"/>
      <c r="K201" s="53">
        <v>812911</v>
      </c>
      <c r="L201" s="49">
        <v>929398.40799030603</v>
      </c>
      <c r="M201" s="50">
        <f t="shared" si="2"/>
        <v>4</v>
      </c>
      <c r="N201" s="68" t="s">
        <v>349</v>
      </c>
    </row>
    <row r="202" spans="1:14" ht="75" customHeight="1" x14ac:dyDescent="0.25">
      <c r="A202" s="86">
        <v>194</v>
      </c>
      <c r="B202" s="50" t="s">
        <v>522</v>
      </c>
      <c r="C202" s="50" t="s">
        <v>523</v>
      </c>
      <c r="D202" s="50" t="s">
        <v>17</v>
      </c>
      <c r="E202" s="50" t="s">
        <v>106</v>
      </c>
      <c r="F202" s="50" t="s">
        <v>532</v>
      </c>
      <c r="G202" s="91" t="s">
        <v>533</v>
      </c>
      <c r="H202" s="47">
        <v>50</v>
      </c>
      <c r="I202" s="48">
        <v>147</v>
      </c>
      <c r="J202" s="48"/>
      <c r="K202" s="53">
        <v>844442</v>
      </c>
      <c r="L202" s="49">
        <v>965447.69407739595</v>
      </c>
      <c r="M202" s="50">
        <f t="shared" ref="M202:M212" si="3">IF(B202=B201,M201+1,1)</f>
        <v>5</v>
      </c>
      <c r="N202" s="68" t="s">
        <v>349</v>
      </c>
    </row>
    <row r="203" spans="1:14" ht="75" customHeight="1" x14ac:dyDescent="0.25">
      <c r="A203" s="86">
        <v>195</v>
      </c>
      <c r="B203" s="50" t="s">
        <v>522</v>
      </c>
      <c r="C203" s="69" t="s">
        <v>523</v>
      </c>
      <c r="D203" s="69" t="s">
        <v>138</v>
      </c>
      <c r="E203" s="69" t="s">
        <v>534</v>
      </c>
      <c r="F203" s="69" t="s">
        <v>535</v>
      </c>
      <c r="G203" s="87" t="s">
        <v>536</v>
      </c>
      <c r="H203" s="47" t="s">
        <v>537</v>
      </c>
      <c r="I203" s="48">
        <v>127</v>
      </c>
      <c r="J203" s="48"/>
      <c r="K203" s="49">
        <v>872600</v>
      </c>
      <c r="L203" s="49">
        <v>997640.64062651515</v>
      </c>
      <c r="M203" s="50">
        <f t="shared" si="3"/>
        <v>6</v>
      </c>
      <c r="N203" s="68" t="s">
        <v>349</v>
      </c>
    </row>
    <row r="204" spans="1:14" ht="75" customHeight="1" x14ac:dyDescent="0.25">
      <c r="A204" s="86">
        <v>196</v>
      </c>
      <c r="B204" s="50" t="s">
        <v>538</v>
      </c>
      <c r="C204" s="50" t="s">
        <v>539</v>
      </c>
      <c r="D204" s="50" t="s">
        <v>17</v>
      </c>
      <c r="E204" s="50" t="s">
        <v>106</v>
      </c>
      <c r="F204" s="50" t="s">
        <v>540</v>
      </c>
      <c r="G204" s="91" t="s">
        <v>541</v>
      </c>
      <c r="H204" s="47">
        <v>50</v>
      </c>
      <c r="I204" s="48">
        <v>128</v>
      </c>
      <c r="J204" s="48"/>
      <c r="K204" s="53">
        <v>774001</v>
      </c>
      <c r="L204" s="49">
        <v>884912.73605954996</v>
      </c>
      <c r="M204" s="50">
        <f t="shared" si="3"/>
        <v>1</v>
      </c>
      <c r="N204" s="68" t="s">
        <v>349</v>
      </c>
    </row>
    <row r="205" spans="1:14" ht="75" customHeight="1" x14ac:dyDescent="0.25">
      <c r="A205" s="86">
        <v>197</v>
      </c>
      <c r="B205" s="50" t="s">
        <v>538</v>
      </c>
      <c r="C205" s="69" t="s">
        <v>539</v>
      </c>
      <c r="D205" s="69" t="s">
        <v>138</v>
      </c>
      <c r="E205" s="69" t="s">
        <v>534</v>
      </c>
      <c r="F205" s="69" t="s">
        <v>542</v>
      </c>
      <c r="G205" s="87" t="s">
        <v>543</v>
      </c>
      <c r="H205" s="47" t="s">
        <v>537</v>
      </c>
      <c r="I205" s="48">
        <v>126</v>
      </c>
      <c r="J205" s="48"/>
      <c r="K205" s="49">
        <v>815950</v>
      </c>
      <c r="L205" s="49">
        <v>932872.88645336358</v>
      </c>
      <c r="M205" s="50">
        <f t="shared" si="3"/>
        <v>2</v>
      </c>
      <c r="N205" s="68" t="s">
        <v>349</v>
      </c>
    </row>
    <row r="206" spans="1:14" ht="75" customHeight="1" x14ac:dyDescent="0.25">
      <c r="A206" s="86">
        <v>198</v>
      </c>
      <c r="B206" s="50" t="s">
        <v>544</v>
      </c>
      <c r="C206" s="69" t="s">
        <v>545</v>
      </c>
      <c r="D206" s="69" t="s">
        <v>27</v>
      </c>
      <c r="E206" s="69" t="s">
        <v>396</v>
      </c>
      <c r="F206" s="69" t="s">
        <v>546</v>
      </c>
      <c r="G206" s="87" t="s">
        <v>547</v>
      </c>
      <c r="H206" s="47" t="s">
        <v>399</v>
      </c>
      <c r="I206" s="48">
        <v>135</v>
      </c>
      <c r="J206" s="48"/>
      <c r="K206" s="49">
        <v>277951.88580793107</v>
      </c>
      <c r="L206" s="49">
        <v>294402.09366406407</v>
      </c>
      <c r="M206" s="50">
        <f t="shared" si="3"/>
        <v>1</v>
      </c>
      <c r="N206" s="68" t="s">
        <v>3974</v>
      </c>
    </row>
    <row r="207" spans="1:14" ht="75" customHeight="1" x14ac:dyDescent="0.25">
      <c r="A207" s="86">
        <v>199</v>
      </c>
      <c r="B207" s="50" t="s">
        <v>544</v>
      </c>
      <c r="C207" s="69" t="s">
        <v>545</v>
      </c>
      <c r="D207" s="69" t="s">
        <v>27</v>
      </c>
      <c r="E207" s="69" t="s">
        <v>396</v>
      </c>
      <c r="F207" s="69" t="s">
        <v>548</v>
      </c>
      <c r="G207" s="87" t="s">
        <v>549</v>
      </c>
      <c r="H207" s="47" t="s">
        <v>399</v>
      </c>
      <c r="I207" s="48">
        <v>135</v>
      </c>
      <c r="J207" s="48"/>
      <c r="K207" s="49">
        <v>288692.2130190428</v>
      </c>
      <c r="L207" s="49">
        <v>305778.07266991754</v>
      </c>
      <c r="M207" s="50">
        <f t="shared" si="3"/>
        <v>2</v>
      </c>
      <c r="N207" s="68" t="s">
        <v>3974</v>
      </c>
    </row>
    <row r="208" spans="1:14" ht="75" customHeight="1" x14ac:dyDescent="0.25">
      <c r="A208" s="86">
        <v>200</v>
      </c>
      <c r="B208" s="50" t="s">
        <v>544</v>
      </c>
      <c r="C208" s="69" t="s">
        <v>545</v>
      </c>
      <c r="D208" s="69" t="s">
        <v>27</v>
      </c>
      <c r="E208" s="69" t="s">
        <v>396</v>
      </c>
      <c r="F208" s="69" t="s">
        <v>550</v>
      </c>
      <c r="G208" s="87" t="s">
        <v>551</v>
      </c>
      <c r="H208" s="47" t="s">
        <v>399</v>
      </c>
      <c r="I208" s="48">
        <v>143</v>
      </c>
      <c r="J208" s="48"/>
      <c r="K208" s="49">
        <v>303339.00806709885</v>
      </c>
      <c r="L208" s="49">
        <v>321291.71854816808</v>
      </c>
      <c r="M208" s="50">
        <f t="shared" si="3"/>
        <v>3</v>
      </c>
      <c r="N208" s="68" t="s">
        <v>3974</v>
      </c>
    </row>
    <row r="209" spans="1:14" ht="75" customHeight="1" x14ac:dyDescent="0.25">
      <c r="A209" s="86">
        <v>201</v>
      </c>
      <c r="B209" s="50" t="s">
        <v>544</v>
      </c>
      <c r="C209" s="69" t="s">
        <v>545</v>
      </c>
      <c r="D209" s="69" t="s">
        <v>13</v>
      </c>
      <c r="E209" s="69" t="s">
        <v>202</v>
      </c>
      <c r="F209" s="69" t="s">
        <v>552</v>
      </c>
      <c r="G209" s="69" t="s">
        <v>553</v>
      </c>
      <c r="H209" s="47">
        <v>121</v>
      </c>
      <c r="I209" s="48">
        <v>138</v>
      </c>
      <c r="J209" s="48"/>
      <c r="K209" s="46">
        <v>585900</v>
      </c>
      <c r="L209" s="49">
        <v>647017.22298453259</v>
      </c>
      <c r="M209" s="50">
        <f t="shared" si="3"/>
        <v>4</v>
      </c>
      <c r="N209" s="68" t="s">
        <v>3974</v>
      </c>
    </row>
    <row r="210" spans="1:14" ht="75" customHeight="1" x14ac:dyDescent="0.25">
      <c r="A210" s="86">
        <v>202</v>
      </c>
      <c r="B210" s="50" t="s">
        <v>544</v>
      </c>
      <c r="C210" s="69" t="s">
        <v>545</v>
      </c>
      <c r="D210" s="69" t="s">
        <v>13</v>
      </c>
      <c r="E210" s="69" t="s">
        <v>202</v>
      </c>
      <c r="F210" s="69" t="s">
        <v>554</v>
      </c>
      <c r="G210" s="69" t="s">
        <v>555</v>
      </c>
      <c r="H210" s="47">
        <v>121</v>
      </c>
      <c r="I210" s="48" t="s">
        <v>556</v>
      </c>
      <c r="J210" s="48"/>
      <c r="K210" s="46">
        <v>607100</v>
      </c>
      <c r="L210" s="49">
        <v>667674.96306604811</v>
      </c>
      <c r="M210" s="50">
        <f t="shared" si="3"/>
        <v>5</v>
      </c>
      <c r="N210" s="68" t="s">
        <v>349</v>
      </c>
    </row>
    <row r="211" spans="1:14" ht="75" customHeight="1" x14ac:dyDescent="0.25">
      <c r="A211" s="86">
        <v>203</v>
      </c>
      <c r="B211" s="50" t="s">
        <v>544</v>
      </c>
      <c r="C211" s="69" t="s">
        <v>545</v>
      </c>
      <c r="D211" s="69" t="s">
        <v>13</v>
      </c>
      <c r="E211" s="69" t="s">
        <v>202</v>
      </c>
      <c r="F211" s="69" t="s">
        <v>557</v>
      </c>
      <c r="G211" s="69" t="s">
        <v>558</v>
      </c>
      <c r="H211" s="47">
        <v>121</v>
      </c>
      <c r="I211" s="48" t="s">
        <v>556</v>
      </c>
      <c r="J211" s="48"/>
      <c r="K211" s="46">
        <v>619700</v>
      </c>
      <c r="L211" s="49">
        <v>680762.70255617518</v>
      </c>
      <c r="M211" s="50">
        <f t="shared" si="3"/>
        <v>6</v>
      </c>
      <c r="N211" s="68" t="s">
        <v>349</v>
      </c>
    </row>
    <row r="212" spans="1:14" ht="75" customHeight="1" x14ac:dyDescent="0.25">
      <c r="A212" s="86">
        <v>204</v>
      </c>
      <c r="B212" s="50" t="s">
        <v>544</v>
      </c>
      <c r="C212" s="50" t="s">
        <v>545</v>
      </c>
      <c r="D212" s="50" t="s">
        <v>17</v>
      </c>
      <c r="E212" s="50" t="s">
        <v>106</v>
      </c>
      <c r="F212" s="50" t="s">
        <v>559</v>
      </c>
      <c r="G212" s="91" t="s">
        <v>560</v>
      </c>
      <c r="H212" s="47">
        <v>50</v>
      </c>
      <c r="I212" s="48">
        <v>154</v>
      </c>
      <c r="J212" s="48"/>
      <c r="K212" s="53">
        <v>938870</v>
      </c>
      <c r="L212" s="49" t="e">
        <v>#VALUE!</v>
      </c>
      <c r="M212" s="50">
        <f t="shared" si="3"/>
        <v>7</v>
      </c>
      <c r="N212" s="68" t="s">
        <v>349</v>
      </c>
    </row>
    <row r="213" spans="1:14" ht="75" customHeight="1" x14ac:dyDescent="0.25">
      <c r="A213" s="86">
        <v>205</v>
      </c>
      <c r="B213" s="50" t="s">
        <v>561</v>
      </c>
      <c r="C213" s="69" t="s">
        <v>562</v>
      </c>
      <c r="D213" s="69" t="s">
        <v>13</v>
      </c>
      <c r="E213" s="69" t="s">
        <v>352</v>
      </c>
      <c r="F213" s="69" t="s">
        <v>563</v>
      </c>
      <c r="G213" s="69" t="s">
        <v>564</v>
      </c>
      <c r="H213" s="47" t="s">
        <v>355</v>
      </c>
      <c r="I213" s="48">
        <v>132</v>
      </c>
      <c r="J213" s="48"/>
      <c r="K213" s="46">
        <v>236602.77040629656</v>
      </c>
      <c r="L213" s="49">
        <v>242919.15639978665</v>
      </c>
      <c r="M213" s="50">
        <f>IF(B213=B211,M211+1,1)</f>
        <v>1</v>
      </c>
      <c r="N213" s="68" t="s">
        <v>3974</v>
      </c>
    </row>
    <row r="214" spans="1:14" ht="75" customHeight="1" x14ac:dyDescent="0.25">
      <c r="A214" s="86">
        <v>206</v>
      </c>
      <c r="B214" s="50" t="s">
        <v>561</v>
      </c>
      <c r="C214" s="69" t="s">
        <v>562</v>
      </c>
      <c r="D214" s="69" t="s">
        <v>13</v>
      </c>
      <c r="E214" s="69" t="s">
        <v>352</v>
      </c>
      <c r="F214" s="69" t="s">
        <v>565</v>
      </c>
      <c r="G214" s="69" t="s">
        <v>566</v>
      </c>
      <c r="H214" s="47" t="s">
        <v>355</v>
      </c>
      <c r="I214" s="48">
        <v>132</v>
      </c>
      <c r="J214" s="48"/>
      <c r="K214" s="46">
        <v>245824.39839285999</v>
      </c>
      <c r="L214" s="49">
        <v>252386.96646507841</v>
      </c>
      <c r="M214" s="50">
        <f t="shared" ref="M214:M245" si="4">IF(B214=B213,M213+1,1)</f>
        <v>2</v>
      </c>
      <c r="N214" s="68" t="s">
        <v>3974</v>
      </c>
    </row>
    <row r="215" spans="1:14" ht="75" customHeight="1" x14ac:dyDescent="0.25">
      <c r="A215" s="86">
        <v>207</v>
      </c>
      <c r="B215" s="50" t="s">
        <v>561</v>
      </c>
      <c r="C215" s="69" t="s">
        <v>562</v>
      </c>
      <c r="D215" s="69" t="s">
        <v>13</v>
      </c>
      <c r="E215" s="69" t="s">
        <v>352</v>
      </c>
      <c r="F215" s="69" t="s">
        <v>567</v>
      </c>
      <c r="G215" s="69" t="s">
        <v>568</v>
      </c>
      <c r="H215" s="47" t="s">
        <v>355</v>
      </c>
      <c r="I215" s="48">
        <v>140</v>
      </c>
      <c r="J215" s="48"/>
      <c r="K215" s="46">
        <v>256741.21819586121</v>
      </c>
      <c r="L215" s="49">
        <v>263367.12452219572</v>
      </c>
      <c r="M215" s="50">
        <f t="shared" si="4"/>
        <v>3</v>
      </c>
      <c r="N215" s="68" t="s">
        <v>3974</v>
      </c>
    </row>
    <row r="216" spans="1:14" ht="75" customHeight="1" x14ac:dyDescent="0.25">
      <c r="A216" s="86">
        <v>208</v>
      </c>
      <c r="B216" s="50" t="s">
        <v>561</v>
      </c>
      <c r="C216" s="69" t="s">
        <v>562</v>
      </c>
      <c r="D216" s="69" t="s">
        <v>13</v>
      </c>
      <c r="E216" s="69" t="s">
        <v>352</v>
      </c>
      <c r="F216" s="69" t="s">
        <v>569</v>
      </c>
      <c r="G216" s="69" t="s">
        <v>570</v>
      </c>
      <c r="H216" s="47" t="s">
        <v>355</v>
      </c>
      <c r="I216" s="48">
        <v>140</v>
      </c>
      <c r="J216" s="48"/>
      <c r="K216" s="46">
        <v>264272.82839286001</v>
      </c>
      <c r="L216" s="49">
        <v>271093.10843138007</v>
      </c>
      <c r="M216" s="50">
        <f t="shared" si="4"/>
        <v>4</v>
      </c>
      <c r="N216" s="68" t="s">
        <v>3974</v>
      </c>
    </row>
    <row r="217" spans="1:14" ht="75" customHeight="1" x14ac:dyDescent="0.25">
      <c r="A217" s="86">
        <v>209</v>
      </c>
      <c r="B217" s="50" t="s">
        <v>561</v>
      </c>
      <c r="C217" s="69" t="s">
        <v>562</v>
      </c>
      <c r="D217" s="69" t="s">
        <v>8</v>
      </c>
      <c r="E217" s="69" t="s">
        <v>388</v>
      </c>
      <c r="F217" s="69" t="s">
        <v>571</v>
      </c>
      <c r="G217" s="87" t="s">
        <v>572</v>
      </c>
      <c r="H217" s="47" t="s">
        <v>391</v>
      </c>
      <c r="I217" s="48">
        <v>151</v>
      </c>
      <c r="J217" s="48"/>
      <c r="K217" s="46">
        <v>305000</v>
      </c>
      <c r="L217" s="49">
        <v>323051.014050639</v>
      </c>
      <c r="M217" s="50">
        <f t="shared" si="4"/>
        <v>5</v>
      </c>
      <c r="N217" s="68" t="s">
        <v>3974</v>
      </c>
    </row>
    <row r="218" spans="1:14" ht="75" customHeight="1" x14ac:dyDescent="0.25">
      <c r="A218" s="86">
        <v>210</v>
      </c>
      <c r="B218" s="50" t="s">
        <v>561</v>
      </c>
      <c r="C218" s="69" t="s">
        <v>562</v>
      </c>
      <c r="D218" s="69" t="s">
        <v>8</v>
      </c>
      <c r="E218" s="69" t="s">
        <v>388</v>
      </c>
      <c r="F218" s="69" t="s">
        <v>573</v>
      </c>
      <c r="G218" s="87" t="s">
        <v>574</v>
      </c>
      <c r="H218" s="47" t="s">
        <v>391</v>
      </c>
      <c r="I218" s="48">
        <v>151</v>
      </c>
      <c r="J218" s="48"/>
      <c r="K218" s="46">
        <v>325000</v>
      </c>
      <c r="L218" s="49">
        <v>344234.68710313988</v>
      </c>
      <c r="M218" s="50">
        <f t="shared" si="4"/>
        <v>6</v>
      </c>
      <c r="N218" s="68" t="s">
        <v>3974</v>
      </c>
    </row>
    <row r="219" spans="1:14" ht="75" customHeight="1" x14ac:dyDescent="0.25">
      <c r="A219" s="86">
        <v>211</v>
      </c>
      <c r="B219" s="50" t="s">
        <v>561</v>
      </c>
      <c r="C219" s="69" t="s">
        <v>562</v>
      </c>
      <c r="D219" s="69" t="s">
        <v>13</v>
      </c>
      <c r="E219" s="69" t="s">
        <v>202</v>
      </c>
      <c r="F219" s="69" t="s">
        <v>575</v>
      </c>
      <c r="G219" s="69" t="s">
        <v>576</v>
      </c>
      <c r="H219" s="47">
        <v>121</v>
      </c>
      <c r="I219" s="48">
        <v>138</v>
      </c>
      <c r="J219" s="48"/>
      <c r="K219" s="46">
        <v>573400</v>
      </c>
      <c r="L219" s="49">
        <v>631839.22950394079</v>
      </c>
      <c r="M219" s="50">
        <f t="shared" si="4"/>
        <v>7</v>
      </c>
      <c r="N219" s="68" t="s">
        <v>3974</v>
      </c>
    </row>
    <row r="220" spans="1:14" ht="75" customHeight="1" x14ac:dyDescent="0.25">
      <c r="A220" s="86">
        <v>212</v>
      </c>
      <c r="B220" s="50" t="s">
        <v>561</v>
      </c>
      <c r="C220" s="69" t="s">
        <v>562</v>
      </c>
      <c r="D220" s="69" t="s">
        <v>13</v>
      </c>
      <c r="E220" s="69" t="s">
        <v>202</v>
      </c>
      <c r="F220" s="69" t="s">
        <v>577</v>
      </c>
      <c r="G220" s="69" t="s">
        <v>578</v>
      </c>
      <c r="H220" s="47">
        <v>121</v>
      </c>
      <c r="I220" s="48" t="s">
        <v>556</v>
      </c>
      <c r="J220" s="48"/>
      <c r="K220" s="46">
        <v>594400</v>
      </c>
      <c r="L220" s="49">
        <v>652718.01974137512</v>
      </c>
      <c r="M220" s="50">
        <f t="shared" si="4"/>
        <v>8</v>
      </c>
      <c r="N220" s="68" t="s">
        <v>3974</v>
      </c>
    </row>
    <row r="221" spans="1:14" ht="75" customHeight="1" x14ac:dyDescent="0.25">
      <c r="A221" s="86">
        <v>213</v>
      </c>
      <c r="B221" s="50" t="s">
        <v>561</v>
      </c>
      <c r="C221" s="69" t="s">
        <v>562</v>
      </c>
      <c r="D221" s="69" t="s">
        <v>13</v>
      </c>
      <c r="E221" s="69" t="s">
        <v>202</v>
      </c>
      <c r="F221" s="69" t="s">
        <v>579</v>
      </c>
      <c r="G221" s="69" t="s">
        <v>580</v>
      </c>
      <c r="H221" s="47">
        <v>121</v>
      </c>
      <c r="I221" s="48" t="s">
        <v>556</v>
      </c>
      <c r="J221" s="48"/>
      <c r="K221" s="46">
        <v>607100</v>
      </c>
      <c r="L221" s="49">
        <v>665318.31728938315</v>
      </c>
      <c r="M221" s="50">
        <f t="shared" si="4"/>
        <v>9</v>
      </c>
      <c r="N221" s="68" t="s">
        <v>349</v>
      </c>
    </row>
    <row r="222" spans="1:14" ht="75" customHeight="1" x14ac:dyDescent="0.25">
      <c r="A222" s="86">
        <v>214</v>
      </c>
      <c r="B222" s="50" t="s">
        <v>581</v>
      </c>
      <c r="C222" s="69" t="s">
        <v>582</v>
      </c>
      <c r="D222" s="69" t="s">
        <v>27</v>
      </c>
      <c r="E222" s="69" t="s">
        <v>113</v>
      </c>
      <c r="F222" s="69" t="s">
        <v>583</v>
      </c>
      <c r="G222" s="87" t="s">
        <v>584</v>
      </c>
      <c r="H222" s="47">
        <v>30</v>
      </c>
      <c r="I222" s="48" t="s">
        <v>585</v>
      </c>
      <c r="J222" s="48"/>
      <c r="K222" s="49">
        <v>262162</v>
      </c>
      <c r="L222" s="49">
        <v>277677.70473948732</v>
      </c>
      <c r="M222" s="50">
        <f t="shared" si="4"/>
        <v>1</v>
      </c>
      <c r="N222" s="68" t="s">
        <v>3974</v>
      </c>
    </row>
    <row r="223" spans="1:14" ht="75" customHeight="1" x14ac:dyDescent="0.25">
      <c r="A223" s="86">
        <v>215</v>
      </c>
      <c r="B223" s="50" t="s">
        <v>581</v>
      </c>
      <c r="C223" s="69" t="s">
        <v>582</v>
      </c>
      <c r="D223" s="69" t="s">
        <v>27</v>
      </c>
      <c r="E223" s="69" t="s">
        <v>113</v>
      </c>
      <c r="F223" s="69" t="s">
        <v>583</v>
      </c>
      <c r="G223" s="87" t="s">
        <v>586</v>
      </c>
      <c r="H223" s="47">
        <v>30</v>
      </c>
      <c r="I223" s="48" t="s">
        <v>585</v>
      </c>
      <c r="J223" s="48"/>
      <c r="K223" s="49">
        <v>283057</v>
      </c>
      <c r="L223" s="49">
        <v>299809.34716108761</v>
      </c>
      <c r="M223" s="50">
        <f t="shared" si="4"/>
        <v>2</v>
      </c>
      <c r="N223" s="68" t="s">
        <v>3974</v>
      </c>
    </row>
    <row r="224" spans="1:14" ht="75" customHeight="1" x14ac:dyDescent="0.25">
      <c r="A224" s="86">
        <v>216</v>
      </c>
      <c r="B224" s="50" t="s">
        <v>581</v>
      </c>
      <c r="C224" s="69" t="s">
        <v>582</v>
      </c>
      <c r="D224" s="69" t="s">
        <v>360</v>
      </c>
      <c r="E224" s="69" t="s">
        <v>113</v>
      </c>
      <c r="F224" s="69" t="s">
        <v>587</v>
      </c>
      <c r="G224" s="87" t="s">
        <v>588</v>
      </c>
      <c r="H224" s="47" t="s">
        <v>363</v>
      </c>
      <c r="I224" s="48" t="s">
        <v>585</v>
      </c>
      <c r="J224" s="48"/>
      <c r="K224" s="49">
        <v>317000</v>
      </c>
      <c r="L224" s="49">
        <v>335761.21788213961</v>
      </c>
      <c r="M224" s="50">
        <f t="shared" si="4"/>
        <v>3</v>
      </c>
      <c r="N224" s="68" t="s">
        <v>3974</v>
      </c>
    </row>
    <row r="225" spans="1:14" ht="75" customHeight="1" x14ac:dyDescent="0.25">
      <c r="A225" s="86">
        <v>217</v>
      </c>
      <c r="B225" s="50" t="s">
        <v>581</v>
      </c>
      <c r="C225" s="69" t="s">
        <v>582</v>
      </c>
      <c r="D225" s="69" t="s">
        <v>360</v>
      </c>
      <c r="E225" s="69" t="s">
        <v>113</v>
      </c>
      <c r="F225" s="69" t="s">
        <v>589</v>
      </c>
      <c r="G225" s="87" t="s">
        <v>590</v>
      </c>
      <c r="H225" s="47" t="s">
        <v>363</v>
      </c>
      <c r="I225" s="48" t="s">
        <v>585</v>
      </c>
      <c r="J225" s="48"/>
      <c r="K225" s="49">
        <v>333000</v>
      </c>
      <c r="L225" s="49">
        <v>352708.15632414026</v>
      </c>
      <c r="M225" s="50">
        <f t="shared" si="4"/>
        <v>4</v>
      </c>
      <c r="N225" s="68" t="s">
        <v>3974</v>
      </c>
    </row>
    <row r="226" spans="1:14" ht="75" customHeight="1" x14ac:dyDescent="0.25">
      <c r="A226" s="86">
        <v>218</v>
      </c>
      <c r="B226" s="50" t="s">
        <v>581</v>
      </c>
      <c r="C226" s="69" t="s">
        <v>582</v>
      </c>
      <c r="D226" s="69" t="s">
        <v>10</v>
      </c>
      <c r="E226" s="69" t="s">
        <v>85</v>
      </c>
      <c r="F226" s="69" t="s">
        <v>591</v>
      </c>
      <c r="G226" s="87" t="s">
        <v>592</v>
      </c>
      <c r="H226" s="47">
        <v>120</v>
      </c>
      <c r="I226" s="48">
        <v>131</v>
      </c>
      <c r="J226" s="48"/>
      <c r="K226" s="55">
        <v>389850</v>
      </c>
      <c r="L226" s="49">
        <v>389849.99999999994</v>
      </c>
      <c r="M226" s="50">
        <f t="shared" si="4"/>
        <v>5</v>
      </c>
      <c r="N226" s="68" t="s">
        <v>3974</v>
      </c>
    </row>
    <row r="227" spans="1:14" ht="75" customHeight="1" x14ac:dyDescent="0.25">
      <c r="A227" s="86">
        <v>219</v>
      </c>
      <c r="B227" s="50" t="s">
        <v>581</v>
      </c>
      <c r="C227" s="69" t="s">
        <v>582</v>
      </c>
      <c r="D227" s="69" t="s">
        <v>10</v>
      </c>
      <c r="E227" s="69" t="s">
        <v>85</v>
      </c>
      <c r="F227" s="69" t="s">
        <v>593</v>
      </c>
      <c r="G227" s="87" t="s">
        <v>594</v>
      </c>
      <c r="H227" s="47">
        <v>120</v>
      </c>
      <c r="I227" s="48">
        <v>131</v>
      </c>
      <c r="J227" s="48"/>
      <c r="K227" s="55">
        <v>428450</v>
      </c>
      <c r="L227" s="49">
        <v>428449.99999999994</v>
      </c>
      <c r="M227" s="50">
        <f t="shared" si="4"/>
        <v>6</v>
      </c>
      <c r="N227" s="68" t="s">
        <v>3974</v>
      </c>
    </row>
    <row r="228" spans="1:14" ht="75" customHeight="1" x14ac:dyDescent="0.25">
      <c r="A228" s="86">
        <v>220</v>
      </c>
      <c r="B228" s="50" t="s">
        <v>581</v>
      </c>
      <c r="C228" s="69" t="s">
        <v>582</v>
      </c>
      <c r="D228" s="69" t="s">
        <v>10</v>
      </c>
      <c r="E228" s="69" t="s">
        <v>85</v>
      </c>
      <c r="F228" s="69" t="s">
        <v>595</v>
      </c>
      <c r="G228" s="87" t="s">
        <v>596</v>
      </c>
      <c r="H228" s="47">
        <v>120</v>
      </c>
      <c r="I228" s="48">
        <v>131</v>
      </c>
      <c r="J228" s="48"/>
      <c r="K228" s="55">
        <v>468850</v>
      </c>
      <c r="L228" s="49">
        <v>468849.99999999994</v>
      </c>
      <c r="M228" s="50">
        <f t="shared" si="4"/>
        <v>7</v>
      </c>
      <c r="N228" s="68" t="s">
        <v>3974</v>
      </c>
    </row>
    <row r="229" spans="1:14" ht="75" customHeight="1" x14ac:dyDescent="0.25">
      <c r="A229" s="86">
        <v>221</v>
      </c>
      <c r="B229" s="50" t="s">
        <v>581</v>
      </c>
      <c r="C229" s="69" t="s">
        <v>582</v>
      </c>
      <c r="D229" s="69" t="s">
        <v>7</v>
      </c>
      <c r="E229" s="69" t="s">
        <v>597</v>
      </c>
      <c r="F229" s="69" t="s">
        <v>598</v>
      </c>
      <c r="G229" s="87" t="s">
        <v>599</v>
      </c>
      <c r="H229" s="47" t="s">
        <v>600</v>
      </c>
      <c r="I229" s="48">
        <v>135</v>
      </c>
      <c r="J229" s="48"/>
      <c r="K229" s="49">
        <v>610000</v>
      </c>
      <c r="L229" s="49">
        <v>610000</v>
      </c>
      <c r="M229" s="50">
        <f t="shared" si="4"/>
        <v>8</v>
      </c>
      <c r="N229" s="68" t="s">
        <v>349</v>
      </c>
    </row>
    <row r="230" spans="1:14" ht="75" customHeight="1" x14ac:dyDescent="0.25">
      <c r="A230" s="86">
        <v>222</v>
      </c>
      <c r="B230" s="50" t="s">
        <v>581</v>
      </c>
      <c r="C230" s="69" t="s">
        <v>582</v>
      </c>
      <c r="D230" s="69" t="s">
        <v>7</v>
      </c>
      <c r="E230" s="69" t="s">
        <v>597</v>
      </c>
      <c r="F230" s="69" t="s">
        <v>598</v>
      </c>
      <c r="G230" s="87" t="s">
        <v>601</v>
      </c>
      <c r="H230" s="47" t="s">
        <v>600</v>
      </c>
      <c r="I230" s="48">
        <v>135</v>
      </c>
      <c r="J230" s="48"/>
      <c r="K230" s="49">
        <v>610000</v>
      </c>
      <c r="L230" s="49">
        <v>610000</v>
      </c>
      <c r="M230" s="50">
        <f t="shared" si="4"/>
        <v>9</v>
      </c>
      <c r="N230" s="68" t="s">
        <v>349</v>
      </c>
    </row>
    <row r="231" spans="1:14" ht="75" customHeight="1" x14ac:dyDescent="0.25">
      <c r="A231" s="86">
        <v>223</v>
      </c>
      <c r="B231" s="50" t="s">
        <v>581</v>
      </c>
      <c r="C231" s="69" t="s">
        <v>582</v>
      </c>
      <c r="D231" s="69" t="s">
        <v>10</v>
      </c>
      <c r="E231" s="69" t="s">
        <v>85</v>
      </c>
      <c r="F231" s="69" t="s">
        <v>602</v>
      </c>
      <c r="G231" s="87" t="s">
        <v>603</v>
      </c>
      <c r="H231" s="47">
        <v>120</v>
      </c>
      <c r="I231" s="48">
        <v>148</v>
      </c>
      <c r="J231" s="48"/>
      <c r="K231" s="55">
        <v>735850</v>
      </c>
      <c r="L231" s="49">
        <v>735850</v>
      </c>
      <c r="M231" s="50">
        <f t="shared" si="4"/>
        <v>10</v>
      </c>
      <c r="N231" s="68" t="s">
        <v>349</v>
      </c>
    </row>
    <row r="232" spans="1:14" ht="75" customHeight="1" x14ac:dyDescent="0.25">
      <c r="A232" s="86">
        <v>224</v>
      </c>
      <c r="B232" s="50" t="s">
        <v>581</v>
      </c>
      <c r="C232" s="69" t="s">
        <v>582</v>
      </c>
      <c r="D232" s="69" t="s">
        <v>138</v>
      </c>
      <c r="E232" s="69" t="s">
        <v>534</v>
      </c>
      <c r="F232" s="69" t="s">
        <v>604</v>
      </c>
      <c r="G232" s="87" t="s">
        <v>605</v>
      </c>
      <c r="H232" s="47">
        <v>30</v>
      </c>
      <c r="I232" s="48">
        <v>154</v>
      </c>
      <c r="J232" s="48"/>
      <c r="K232" s="49">
        <v>1032233</v>
      </c>
      <c r="L232" s="49">
        <v>1032232.9999999999</v>
      </c>
      <c r="M232" s="50">
        <f t="shared" si="4"/>
        <v>11</v>
      </c>
      <c r="N232" s="68" t="s">
        <v>349</v>
      </c>
    </row>
    <row r="233" spans="1:14" ht="75" customHeight="1" x14ac:dyDescent="0.25">
      <c r="A233" s="86">
        <v>225</v>
      </c>
      <c r="B233" s="50" t="s">
        <v>606</v>
      </c>
      <c r="C233" s="69" t="s">
        <v>607</v>
      </c>
      <c r="D233" s="69" t="s">
        <v>76</v>
      </c>
      <c r="E233" s="69" t="s">
        <v>77</v>
      </c>
      <c r="F233" s="69" t="s">
        <v>608</v>
      </c>
      <c r="G233" s="87" t="s">
        <v>609</v>
      </c>
      <c r="H233" s="47" t="s">
        <v>80</v>
      </c>
      <c r="I233" s="48">
        <v>127</v>
      </c>
      <c r="J233" s="48"/>
      <c r="K233" s="49">
        <v>236388.24999999997</v>
      </c>
      <c r="L233" s="49">
        <v>236388.24999999994</v>
      </c>
      <c r="M233" s="50">
        <f t="shared" si="4"/>
        <v>1</v>
      </c>
      <c r="N233" s="68" t="s">
        <v>3974</v>
      </c>
    </row>
    <row r="234" spans="1:14" ht="75" customHeight="1" x14ac:dyDescent="0.25">
      <c r="A234" s="86">
        <v>226</v>
      </c>
      <c r="B234" s="50" t="s">
        <v>606</v>
      </c>
      <c r="C234" s="69" t="s">
        <v>607</v>
      </c>
      <c r="D234" s="69" t="s">
        <v>360</v>
      </c>
      <c r="E234" s="69" t="s">
        <v>113</v>
      </c>
      <c r="F234" s="69" t="s">
        <v>610</v>
      </c>
      <c r="G234" s="87" t="s">
        <v>611</v>
      </c>
      <c r="H234" s="47" t="s">
        <v>363</v>
      </c>
      <c r="I234" s="48" t="s">
        <v>612</v>
      </c>
      <c r="J234" s="48"/>
      <c r="K234" s="49">
        <v>250500</v>
      </c>
      <c r="L234" s="49">
        <v>265325.50498257403</v>
      </c>
      <c r="M234" s="50">
        <f t="shared" si="4"/>
        <v>2</v>
      </c>
      <c r="N234" s="68" t="s">
        <v>3974</v>
      </c>
    </row>
    <row r="235" spans="1:14" ht="75" customHeight="1" x14ac:dyDescent="0.25">
      <c r="A235" s="86">
        <v>227</v>
      </c>
      <c r="B235" s="50" t="s">
        <v>606</v>
      </c>
      <c r="C235" s="69" t="s">
        <v>607</v>
      </c>
      <c r="D235" s="69" t="s">
        <v>76</v>
      </c>
      <c r="E235" s="69" t="s">
        <v>77</v>
      </c>
      <c r="F235" s="69" t="s">
        <v>613</v>
      </c>
      <c r="G235" s="87" t="s">
        <v>614</v>
      </c>
      <c r="H235" s="47" t="s">
        <v>80</v>
      </c>
      <c r="I235" s="48">
        <v>127</v>
      </c>
      <c r="J235" s="48"/>
      <c r="K235" s="49">
        <v>249566.09999999998</v>
      </c>
      <c r="L235" s="49">
        <v>249566.09999999998</v>
      </c>
      <c r="M235" s="50">
        <f t="shared" si="4"/>
        <v>3</v>
      </c>
      <c r="N235" s="68" t="s">
        <v>3974</v>
      </c>
    </row>
    <row r="236" spans="1:14" ht="75" customHeight="1" x14ac:dyDescent="0.25">
      <c r="A236" s="86">
        <v>228</v>
      </c>
      <c r="B236" s="50" t="s">
        <v>606</v>
      </c>
      <c r="C236" s="69" t="s">
        <v>607</v>
      </c>
      <c r="D236" s="69" t="s">
        <v>360</v>
      </c>
      <c r="E236" s="69" t="s">
        <v>113</v>
      </c>
      <c r="F236" s="69" t="s">
        <v>615</v>
      </c>
      <c r="G236" s="87" t="s">
        <v>616</v>
      </c>
      <c r="H236" s="47" t="s">
        <v>363</v>
      </c>
      <c r="I236" s="48" t="s">
        <v>612</v>
      </c>
      <c r="J236" s="48"/>
      <c r="K236" s="49">
        <v>270000</v>
      </c>
      <c r="L236" s="49">
        <v>285979.58620876237</v>
      </c>
      <c r="M236" s="50">
        <f t="shared" si="4"/>
        <v>4</v>
      </c>
      <c r="N236" s="68" t="s">
        <v>3974</v>
      </c>
    </row>
    <row r="237" spans="1:14" ht="75" customHeight="1" x14ac:dyDescent="0.25">
      <c r="A237" s="86">
        <v>229</v>
      </c>
      <c r="B237" s="50" t="s">
        <v>606</v>
      </c>
      <c r="C237" s="69" t="s">
        <v>607</v>
      </c>
      <c r="D237" s="69" t="s">
        <v>76</v>
      </c>
      <c r="E237" s="69" t="s">
        <v>77</v>
      </c>
      <c r="F237" s="69" t="s">
        <v>617</v>
      </c>
      <c r="G237" s="87" t="s">
        <v>618</v>
      </c>
      <c r="H237" s="47" t="s">
        <v>80</v>
      </c>
      <c r="I237" s="48">
        <v>133</v>
      </c>
      <c r="J237" s="48"/>
      <c r="K237" s="49">
        <v>272007.2</v>
      </c>
      <c r="L237" s="49">
        <v>272007.2</v>
      </c>
      <c r="M237" s="50">
        <f t="shared" si="4"/>
        <v>5</v>
      </c>
      <c r="N237" s="68" t="s">
        <v>3974</v>
      </c>
    </row>
    <row r="238" spans="1:14" ht="75" customHeight="1" x14ac:dyDescent="0.25">
      <c r="A238" s="86">
        <v>230</v>
      </c>
      <c r="B238" s="50" t="s">
        <v>606</v>
      </c>
      <c r="C238" s="69" t="s">
        <v>607</v>
      </c>
      <c r="D238" s="69" t="s">
        <v>360</v>
      </c>
      <c r="E238" s="69" t="s">
        <v>113</v>
      </c>
      <c r="F238" s="69" t="s">
        <v>619</v>
      </c>
      <c r="G238" s="87" t="s">
        <v>620</v>
      </c>
      <c r="H238" s="47" t="s">
        <v>363</v>
      </c>
      <c r="I238" s="48">
        <v>133</v>
      </c>
      <c r="J238" s="48"/>
      <c r="K238" s="49">
        <v>293100</v>
      </c>
      <c r="L238" s="49">
        <v>310446.7285844009</v>
      </c>
      <c r="M238" s="50">
        <f t="shared" si="4"/>
        <v>6</v>
      </c>
      <c r="N238" s="68" t="s">
        <v>3974</v>
      </c>
    </row>
    <row r="239" spans="1:14" ht="75" customHeight="1" x14ac:dyDescent="0.25">
      <c r="A239" s="86">
        <v>231</v>
      </c>
      <c r="B239" s="50" t="s">
        <v>606</v>
      </c>
      <c r="C239" s="69" t="s">
        <v>607</v>
      </c>
      <c r="D239" s="69" t="s">
        <v>360</v>
      </c>
      <c r="E239" s="69" t="s">
        <v>113</v>
      </c>
      <c r="F239" s="69" t="s">
        <v>621</v>
      </c>
      <c r="G239" s="87" t="s">
        <v>622</v>
      </c>
      <c r="H239" s="47" t="s">
        <v>363</v>
      </c>
      <c r="I239" s="48" t="s">
        <v>612</v>
      </c>
      <c r="J239" s="48"/>
      <c r="K239" s="49">
        <v>302500</v>
      </c>
      <c r="L239" s="49">
        <v>320403.05491907638</v>
      </c>
      <c r="M239" s="50">
        <f t="shared" si="4"/>
        <v>7</v>
      </c>
      <c r="N239" s="68" t="s">
        <v>3974</v>
      </c>
    </row>
    <row r="240" spans="1:14" ht="75" customHeight="1" x14ac:dyDescent="0.25">
      <c r="A240" s="86">
        <v>232</v>
      </c>
      <c r="B240" s="50" t="s">
        <v>606</v>
      </c>
      <c r="C240" s="69" t="s">
        <v>607</v>
      </c>
      <c r="D240" s="69" t="s">
        <v>76</v>
      </c>
      <c r="E240" s="69" t="s">
        <v>77</v>
      </c>
      <c r="F240" s="69" t="s">
        <v>623</v>
      </c>
      <c r="G240" s="87" t="s">
        <v>624</v>
      </c>
      <c r="H240" s="47" t="s">
        <v>80</v>
      </c>
      <c r="I240" s="48">
        <v>127</v>
      </c>
      <c r="J240" s="48"/>
      <c r="K240" s="49">
        <v>298209.95</v>
      </c>
      <c r="L240" s="49">
        <v>298209.94999999995</v>
      </c>
      <c r="M240" s="50">
        <f t="shared" si="4"/>
        <v>8</v>
      </c>
      <c r="N240" s="68" t="s">
        <v>3974</v>
      </c>
    </row>
    <row r="241" spans="1:14" ht="75" customHeight="1" x14ac:dyDescent="0.25">
      <c r="A241" s="86">
        <v>233</v>
      </c>
      <c r="B241" s="50" t="s">
        <v>606</v>
      </c>
      <c r="C241" s="69" t="s">
        <v>607</v>
      </c>
      <c r="D241" s="69" t="s">
        <v>360</v>
      </c>
      <c r="E241" s="69" t="s">
        <v>113</v>
      </c>
      <c r="F241" s="69" t="s">
        <v>625</v>
      </c>
      <c r="G241" s="87" t="s">
        <v>626</v>
      </c>
      <c r="H241" s="47" t="s">
        <v>363</v>
      </c>
      <c r="I241" s="48">
        <v>133</v>
      </c>
      <c r="J241" s="48"/>
      <c r="K241" s="49">
        <v>313100</v>
      </c>
      <c r="L241" s="49">
        <v>331630.40163690189</v>
      </c>
      <c r="M241" s="50">
        <f t="shared" si="4"/>
        <v>9</v>
      </c>
      <c r="N241" s="68" t="s">
        <v>3974</v>
      </c>
    </row>
    <row r="242" spans="1:14" ht="75" customHeight="1" x14ac:dyDescent="0.25">
      <c r="A242" s="86">
        <v>234</v>
      </c>
      <c r="B242" s="50" t="s">
        <v>606</v>
      </c>
      <c r="C242" s="69" t="s">
        <v>607</v>
      </c>
      <c r="D242" s="69" t="s">
        <v>360</v>
      </c>
      <c r="E242" s="69" t="s">
        <v>113</v>
      </c>
      <c r="F242" s="69" t="s">
        <v>627</v>
      </c>
      <c r="G242" s="87" t="s">
        <v>628</v>
      </c>
      <c r="H242" s="47" t="s">
        <v>363</v>
      </c>
      <c r="I242" s="48" t="s">
        <v>612</v>
      </c>
      <c r="J242" s="48"/>
      <c r="K242" s="49">
        <v>321500</v>
      </c>
      <c r="L242" s="49">
        <v>340527.54431895225</v>
      </c>
      <c r="M242" s="50">
        <f t="shared" si="4"/>
        <v>10</v>
      </c>
      <c r="N242" s="68" t="s">
        <v>3974</v>
      </c>
    </row>
    <row r="243" spans="1:14" ht="75" customHeight="1" x14ac:dyDescent="0.25">
      <c r="A243" s="86">
        <v>235</v>
      </c>
      <c r="B243" s="50" t="s">
        <v>606</v>
      </c>
      <c r="C243" s="69" t="s">
        <v>607</v>
      </c>
      <c r="D243" s="69" t="s">
        <v>76</v>
      </c>
      <c r="E243" s="69" t="s">
        <v>77</v>
      </c>
      <c r="F243" s="69" t="s">
        <v>629</v>
      </c>
      <c r="G243" s="87" t="s">
        <v>630</v>
      </c>
      <c r="H243" s="47" t="s">
        <v>80</v>
      </c>
      <c r="I243" s="48">
        <v>133</v>
      </c>
      <c r="J243" s="48"/>
      <c r="K243" s="49">
        <v>316721.49999999994</v>
      </c>
      <c r="L243" s="49">
        <v>316721.49999999988</v>
      </c>
      <c r="M243" s="50">
        <f t="shared" si="4"/>
        <v>11</v>
      </c>
      <c r="N243" s="68" t="s">
        <v>3974</v>
      </c>
    </row>
    <row r="244" spans="1:14" ht="75" customHeight="1" x14ac:dyDescent="0.25">
      <c r="A244" s="86">
        <v>236</v>
      </c>
      <c r="B244" s="50" t="s">
        <v>606</v>
      </c>
      <c r="C244" s="69" t="s">
        <v>607</v>
      </c>
      <c r="D244" s="69" t="s">
        <v>360</v>
      </c>
      <c r="E244" s="69" t="s">
        <v>113</v>
      </c>
      <c r="F244" s="69" t="s">
        <v>631</v>
      </c>
      <c r="G244" s="87" t="s">
        <v>632</v>
      </c>
      <c r="H244" s="47" t="s">
        <v>363</v>
      </c>
      <c r="I244" s="48">
        <v>133</v>
      </c>
      <c r="J244" s="48"/>
      <c r="K244" s="49">
        <v>330000</v>
      </c>
      <c r="L244" s="49">
        <v>349530.60536626511</v>
      </c>
      <c r="M244" s="50">
        <f t="shared" si="4"/>
        <v>12</v>
      </c>
      <c r="N244" s="68" t="s">
        <v>3974</v>
      </c>
    </row>
    <row r="245" spans="1:14" ht="75" customHeight="1" x14ac:dyDescent="0.25">
      <c r="A245" s="86">
        <v>237</v>
      </c>
      <c r="B245" s="50" t="s">
        <v>606</v>
      </c>
      <c r="C245" s="69" t="s">
        <v>607</v>
      </c>
      <c r="D245" s="69" t="s">
        <v>360</v>
      </c>
      <c r="E245" s="69" t="s">
        <v>113</v>
      </c>
      <c r="F245" s="69" t="s">
        <v>633</v>
      </c>
      <c r="G245" s="87" t="s">
        <v>634</v>
      </c>
      <c r="H245" s="47" t="s">
        <v>363</v>
      </c>
      <c r="I245" s="48">
        <v>133</v>
      </c>
      <c r="J245" s="48"/>
      <c r="K245" s="49">
        <v>350100</v>
      </c>
      <c r="L245" s="49">
        <v>370820.19678402861</v>
      </c>
      <c r="M245" s="50">
        <f t="shared" si="4"/>
        <v>13</v>
      </c>
      <c r="N245" s="68" t="s">
        <v>3974</v>
      </c>
    </row>
    <row r="246" spans="1:14" ht="75" customHeight="1" x14ac:dyDescent="0.25">
      <c r="A246" s="86">
        <v>238</v>
      </c>
      <c r="B246" s="50" t="s">
        <v>606</v>
      </c>
      <c r="C246" s="69" t="s">
        <v>607</v>
      </c>
      <c r="D246" s="69" t="s">
        <v>10</v>
      </c>
      <c r="E246" s="69" t="s">
        <v>85</v>
      </c>
      <c r="F246" s="69" t="s">
        <v>635</v>
      </c>
      <c r="G246" s="87" t="s">
        <v>636</v>
      </c>
      <c r="H246" s="47">
        <v>120</v>
      </c>
      <c r="I246" s="48">
        <v>159</v>
      </c>
      <c r="J246" s="48"/>
      <c r="K246" s="55">
        <v>378450</v>
      </c>
      <c r="L246" s="49">
        <v>378450</v>
      </c>
      <c r="M246" s="50">
        <f t="shared" ref="M246:M277" si="5">IF(B246=B245,M245+1,1)</f>
        <v>14</v>
      </c>
      <c r="N246" s="68" t="s">
        <v>3974</v>
      </c>
    </row>
    <row r="247" spans="1:14" ht="75" customHeight="1" x14ac:dyDescent="0.25">
      <c r="A247" s="86">
        <v>239</v>
      </c>
      <c r="B247" s="50" t="s">
        <v>606</v>
      </c>
      <c r="C247" s="69" t="s">
        <v>607</v>
      </c>
      <c r="D247" s="69" t="s">
        <v>10</v>
      </c>
      <c r="E247" s="69" t="s">
        <v>85</v>
      </c>
      <c r="F247" s="69" t="s">
        <v>637</v>
      </c>
      <c r="G247" s="87" t="s">
        <v>638</v>
      </c>
      <c r="H247" s="47">
        <v>120</v>
      </c>
      <c r="I247" s="48">
        <v>132</v>
      </c>
      <c r="J247" s="48"/>
      <c r="K247" s="55">
        <v>385850</v>
      </c>
      <c r="L247" s="49">
        <v>385850</v>
      </c>
      <c r="M247" s="50">
        <f t="shared" si="5"/>
        <v>15</v>
      </c>
      <c r="N247" s="68" t="s">
        <v>3974</v>
      </c>
    </row>
    <row r="248" spans="1:14" ht="75" customHeight="1" x14ac:dyDescent="0.25">
      <c r="A248" s="86">
        <v>240</v>
      </c>
      <c r="B248" s="50" t="s">
        <v>606</v>
      </c>
      <c r="C248" s="69" t="s">
        <v>607</v>
      </c>
      <c r="D248" s="69" t="s">
        <v>10</v>
      </c>
      <c r="E248" s="69" t="s">
        <v>85</v>
      </c>
      <c r="F248" s="69" t="s">
        <v>639</v>
      </c>
      <c r="G248" s="87" t="s">
        <v>640</v>
      </c>
      <c r="H248" s="47">
        <v>120</v>
      </c>
      <c r="I248" s="48">
        <v>132</v>
      </c>
      <c r="J248" s="48"/>
      <c r="K248" s="55">
        <v>435850</v>
      </c>
      <c r="L248" s="49">
        <v>435849.99999999994</v>
      </c>
      <c r="M248" s="50">
        <f t="shared" si="5"/>
        <v>16</v>
      </c>
      <c r="N248" s="68" t="s">
        <v>3974</v>
      </c>
    </row>
    <row r="249" spans="1:14" ht="75" customHeight="1" x14ac:dyDescent="0.25">
      <c r="A249" s="86">
        <v>241</v>
      </c>
      <c r="B249" s="50" t="s">
        <v>606</v>
      </c>
      <c r="C249" s="69" t="s">
        <v>607</v>
      </c>
      <c r="D249" s="69" t="s">
        <v>10</v>
      </c>
      <c r="E249" s="69" t="s">
        <v>85</v>
      </c>
      <c r="F249" s="69" t="s">
        <v>641</v>
      </c>
      <c r="G249" s="87" t="s">
        <v>642</v>
      </c>
      <c r="H249" s="47">
        <v>120</v>
      </c>
      <c r="I249" s="48">
        <v>146</v>
      </c>
      <c r="J249" s="48"/>
      <c r="K249" s="55">
        <v>438450</v>
      </c>
      <c r="L249" s="49">
        <v>438450</v>
      </c>
      <c r="M249" s="50">
        <f t="shared" si="5"/>
        <v>17</v>
      </c>
      <c r="N249" s="68" t="s">
        <v>3974</v>
      </c>
    </row>
    <row r="250" spans="1:14" ht="75" customHeight="1" x14ac:dyDescent="0.25">
      <c r="A250" s="86">
        <v>242</v>
      </c>
      <c r="B250" s="50" t="s">
        <v>606</v>
      </c>
      <c r="C250" s="69" t="s">
        <v>607</v>
      </c>
      <c r="D250" s="69" t="s">
        <v>13</v>
      </c>
      <c r="E250" s="69" t="s">
        <v>202</v>
      </c>
      <c r="F250" s="69" t="s">
        <v>643</v>
      </c>
      <c r="G250" s="69" t="s">
        <v>644</v>
      </c>
      <c r="H250" s="47">
        <v>121</v>
      </c>
      <c r="I250" s="48">
        <v>127</v>
      </c>
      <c r="J250" s="48"/>
      <c r="K250" s="46">
        <v>470500</v>
      </c>
      <c r="L250" s="49">
        <v>522344.2007103858</v>
      </c>
      <c r="M250" s="50">
        <f t="shared" si="5"/>
        <v>18</v>
      </c>
      <c r="N250" s="68" t="s">
        <v>3974</v>
      </c>
    </row>
    <row r="251" spans="1:14" ht="75" customHeight="1" x14ac:dyDescent="0.25">
      <c r="A251" s="86">
        <v>243</v>
      </c>
      <c r="B251" s="50" t="s">
        <v>606</v>
      </c>
      <c r="C251" s="69" t="s">
        <v>607</v>
      </c>
      <c r="D251" s="69" t="s">
        <v>13</v>
      </c>
      <c r="E251" s="69" t="s">
        <v>202</v>
      </c>
      <c r="F251" s="69" t="s">
        <v>645</v>
      </c>
      <c r="G251" s="69" t="s">
        <v>646</v>
      </c>
      <c r="H251" s="47">
        <v>121</v>
      </c>
      <c r="I251" s="48" t="s">
        <v>647</v>
      </c>
      <c r="J251" s="48"/>
      <c r="K251" s="46">
        <v>488600</v>
      </c>
      <c r="L251" s="49">
        <v>541964.07197437331</v>
      </c>
      <c r="M251" s="50">
        <f t="shared" si="5"/>
        <v>19</v>
      </c>
      <c r="N251" s="68" t="s">
        <v>3974</v>
      </c>
    </row>
    <row r="252" spans="1:14" ht="75" customHeight="1" x14ac:dyDescent="0.25">
      <c r="A252" s="86">
        <v>244</v>
      </c>
      <c r="B252" s="50" t="s">
        <v>606</v>
      </c>
      <c r="C252" s="69" t="s">
        <v>607</v>
      </c>
      <c r="D252" s="69" t="s">
        <v>13</v>
      </c>
      <c r="E252" s="69" t="s">
        <v>202</v>
      </c>
      <c r="F252" s="69" t="s">
        <v>648</v>
      </c>
      <c r="G252" s="69" t="s">
        <v>649</v>
      </c>
      <c r="H252" s="47">
        <v>121</v>
      </c>
      <c r="I252" s="48" t="s">
        <v>647</v>
      </c>
      <c r="J252" s="48"/>
      <c r="K252" s="46">
        <v>502300</v>
      </c>
      <c r="L252" s="49">
        <v>553283.0947602886</v>
      </c>
      <c r="M252" s="50">
        <f t="shared" si="5"/>
        <v>20</v>
      </c>
      <c r="N252" s="68" t="s">
        <v>3974</v>
      </c>
    </row>
    <row r="253" spans="1:14" ht="75" customHeight="1" x14ac:dyDescent="0.25">
      <c r="A253" s="86">
        <v>245</v>
      </c>
      <c r="B253" s="50" t="s">
        <v>606</v>
      </c>
      <c r="C253" s="69" t="s">
        <v>607</v>
      </c>
      <c r="D253" s="69" t="s">
        <v>10</v>
      </c>
      <c r="E253" s="69" t="s">
        <v>85</v>
      </c>
      <c r="F253" s="69" t="s">
        <v>650</v>
      </c>
      <c r="G253" s="87" t="s">
        <v>651</v>
      </c>
      <c r="H253" s="47">
        <v>120</v>
      </c>
      <c r="I253" s="48">
        <v>151</v>
      </c>
      <c r="J253" s="48"/>
      <c r="K253" s="55">
        <v>522850</v>
      </c>
      <c r="L253" s="49">
        <v>522850</v>
      </c>
      <c r="M253" s="50">
        <f t="shared" si="5"/>
        <v>21</v>
      </c>
      <c r="N253" s="68" t="s">
        <v>3974</v>
      </c>
    </row>
    <row r="254" spans="1:14" ht="75" customHeight="1" x14ac:dyDescent="0.25">
      <c r="A254" s="86">
        <v>246</v>
      </c>
      <c r="B254" s="50" t="s">
        <v>606</v>
      </c>
      <c r="C254" s="69" t="s">
        <v>607</v>
      </c>
      <c r="D254" s="69" t="s">
        <v>7</v>
      </c>
      <c r="E254" s="69" t="s">
        <v>652</v>
      </c>
      <c r="F254" s="69" t="s">
        <v>653</v>
      </c>
      <c r="G254" s="87" t="s">
        <v>654</v>
      </c>
      <c r="H254" s="50" t="s">
        <v>600</v>
      </c>
      <c r="I254" s="48">
        <v>135</v>
      </c>
      <c r="J254" s="48"/>
      <c r="K254" s="49">
        <v>588000</v>
      </c>
      <c r="L254" s="49">
        <v>588000</v>
      </c>
      <c r="M254" s="50">
        <f t="shared" si="5"/>
        <v>22</v>
      </c>
      <c r="N254" s="68" t="s">
        <v>3974</v>
      </c>
    </row>
    <row r="255" spans="1:14" ht="75" customHeight="1" x14ac:dyDescent="0.25">
      <c r="A255" s="86">
        <v>247</v>
      </c>
      <c r="B255" s="50" t="s">
        <v>606</v>
      </c>
      <c r="C255" s="69" t="s">
        <v>607</v>
      </c>
      <c r="D255" s="69" t="s">
        <v>7</v>
      </c>
      <c r="E255" s="69" t="s">
        <v>652</v>
      </c>
      <c r="F255" s="69" t="s">
        <v>653</v>
      </c>
      <c r="G255" s="87" t="s">
        <v>655</v>
      </c>
      <c r="H255" s="50" t="s">
        <v>600</v>
      </c>
      <c r="I255" s="48">
        <v>135</v>
      </c>
      <c r="J255" s="48"/>
      <c r="K255" s="49">
        <v>588000</v>
      </c>
      <c r="L255" s="49">
        <v>588000</v>
      </c>
      <c r="M255" s="50">
        <f t="shared" si="5"/>
        <v>23</v>
      </c>
      <c r="N255" s="68" t="s">
        <v>3974</v>
      </c>
    </row>
    <row r="256" spans="1:14" ht="75" customHeight="1" x14ac:dyDescent="0.25">
      <c r="A256" s="86">
        <v>248</v>
      </c>
      <c r="B256" s="50" t="s">
        <v>606</v>
      </c>
      <c r="C256" s="69" t="s">
        <v>607</v>
      </c>
      <c r="D256" s="69" t="s">
        <v>10</v>
      </c>
      <c r="E256" s="69" t="s">
        <v>85</v>
      </c>
      <c r="F256" s="69" t="s">
        <v>656</v>
      </c>
      <c r="G256" s="87" t="s">
        <v>657</v>
      </c>
      <c r="H256" s="47">
        <v>120</v>
      </c>
      <c r="I256" s="48">
        <v>151</v>
      </c>
      <c r="J256" s="48"/>
      <c r="K256" s="55">
        <v>625850</v>
      </c>
      <c r="L256" s="49">
        <v>625849.99999999988</v>
      </c>
      <c r="M256" s="50">
        <f t="shared" si="5"/>
        <v>24</v>
      </c>
      <c r="N256" s="68" t="s">
        <v>349</v>
      </c>
    </row>
    <row r="257" spans="1:14" ht="75" customHeight="1" x14ac:dyDescent="0.25">
      <c r="A257" s="86">
        <v>249</v>
      </c>
      <c r="B257" s="50" t="s">
        <v>658</v>
      </c>
      <c r="C257" s="69" t="s">
        <v>659</v>
      </c>
      <c r="D257" s="69" t="s">
        <v>13</v>
      </c>
      <c r="E257" s="69" t="s">
        <v>352</v>
      </c>
      <c r="F257" s="69" t="s">
        <v>660</v>
      </c>
      <c r="G257" s="69" t="s">
        <v>661</v>
      </c>
      <c r="H257" s="47" t="s">
        <v>355</v>
      </c>
      <c r="I257" s="48">
        <v>147</v>
      </c>
      <c r="J257" s="48"/>
      <c r="K257" s="46">
        <v>319455.14281253685</v>
      </c>
      <c r="L257" s="49">
        <v>353055.347683264</v>
      </c>
      <c r="M257" s="50">
        <f t="shared" si="5"/>
        <v>1</v>
      </c>
      <c r="N257" s="68" t="s">
        <v>3974</v>
      </c>
    </row>
    <row r="258" spans="1:14" ht="75" customHeight="1" x14ac:dyDescent="0.25">
      <c r="A258" s="86">
        <v>250</v>
      </c>
      <c r="B258" s="50" t="s">
        <v>658</v>
      </c>
      <c r="C258" s="69" t="s">
        <v>659</v>
      </c>
      <c r="D258" s="69" t="s">
        <v>13</v>
      </c>
      <c r="E258" s="69" t="s">
        <v>352</v>
      </c>
      <c r="F258" s="69" t="s">
        <v>662</v>
      </c>
      <c r="G258" s="69" t="s">
        <v>663</v>
      </c>
      <c r="H258" s="47" t="s">
        <v>355</v>
      </c>
      <c r="I258" s="48">
        <v>147</v>
      </c>
      <c r="J258" s="48"/>
      <c r="K258" s="46">
        <v>338470.90900998568</v>
      </c>
      <c r="L258" s="49">
        <v>373629.82114350039</v>
      </c>
      <c r="M258" s="50">
        <f t="shared" si="5"/>
        <v>2</v>
      </c>
      <c r="N258" s="68" t="s">
        <v>3974</v>
      </c>
    </row>
    <row r="259" spans="1:14" ht="75" customHeight="1" x14ac:dyDescent="0.25">
      <c r="A259" s="86">
        <v>251</v>
      </c>
      <c r="B259" s="50" t="s">
        <v>658</v>
      </c>
      <c r="C259" s="69" t="s">
        <v>659</v>
      </c>
      <c r="D259" s="69" t="s">
        <v>13</v>
      </c>
      <c r="E259" s="69" t="s">
        <v>352</v>
      </c>
      <c r="F259" s="69" t="s">
        <v>664</v>
      </c>
      <c r="G259" s="69" t="s">
        <v>665</v>
      </c>
      <c r="H259" s="47" t="s">
        <v>355</v>
      </c>
      <c r="I259" s="48">
        <v>155</v>
      </c>
      <c r="J259" s="48"/>
      <c r="K259" s="46">
        <v>396740.87169954716</v>
      </c>
      <c r="L259" s="49">
        <v>439282.94679046288</v>
      </c>
      <c r="M259" s="50">
        <f t="shared" si="5"/>
        <v>3</v>
      </c>
      <c r="N259" s="68" t="s">
        <v>3974</v>
      </c>
    </row>
    <row r="260" spans="1:14" ht="75" customHeight="1" x14ac:dyDescent="0.25">
      <c r="A260" s="86">
        <v>252</v>
      </c>
      <c r="B260" s="50" t="s">
        <v>666</v>
      </c>
      <c r="C260" s="69" t="s">
        <v>667</v>
      </c>
      <c r="D260" s="69" t="s">
        <v>13</v>
      </c>
      <c r="E260" s="69" t="s">
        <v>352</v>
      </c>
      <c r="F260" s="69" t="s">
        <v>668</v>
      </c>
      <c r="G260" s="69" t="s">
        <v>669</v>
      </c>
      <c r="H260" s="47" t="s">
        <v>355</v>
      </c>
      <c r="I260" s="48">
        <v>147</v>
      </c>
      <c r="J260" s="48"/>
      <c r="K260" s="46">
        <v>284519.46187524922</v>
      </c>
      <c r="L260" s="49">
        <v>291246.62415383366</v>
      </c>
      <c r="M260" s="50">
        <f t="shared" si="5"/>
        <v>1</v>
      </c>
      <c r="N260" s="68" t="s">
        <v>3974</v>
      </c>
    </row>
    <row r="261" spans="1:14" ht="75" customHeight="1" x14ac:dyDescent="0.25">
      <c r="A261" s="86">
        <v>253</v>
      </c>
      <c r="B261" s="50" t="s">
        <v>666</v>
      </c>
      <c r="C261" s="69" t="s">
        <v>667</v>
      </c>
      <c r="D261" s="69" t="s">
        <v>13</v>
      </c>
      <c r="E261" s="69" t="s">
        <v>352</v>
      </c>
      <c r="F261" s="69" t="s">
        <v>670</v>
      </c>
      <c r="G261" s="69" t="s">
        <v>671</v>
      </c>
      <c r="H261" s="47" t="s">
        <v>355</v>
      </c>
      <c r="I261" s="48">
        <v>156</v>
      </c>
      <c r="J261" s="48"/>
      <c r="K261" s="46">
        <v>284840.17173747363</v>
      </c>
      <c r="L261" s="49">
        <v>292885.13091366936</v>
      </c>
      <c r="M261" s="50">
        <f t="shared" si="5"/>
        <v>2</v>
      </c>
      <c r="N261" s="68" t="s">
        <v>3974</v>
      </c>
    </row>
    <row r="262" spans="1:14" ht="75" customHeight="1" x14ac:dyDescent="0.25">
      <c r="A262" s="86">
        <v>254</v>
      </c>
      <c r="B262" s="50" t="s">
        <v>666</v>
      </c>
      <c r="C262" s="69" t="s">
        <v>667</v>
      </c>
      <c r="D262" s="69" t="s">
        <v>13</v>
      </c>
      <c r="E262" s="69" t="s">
        <v>352</v>
      </c>
      <c r="F262" s="69" t="s">
        <v>672</v>
      </c>
      <c r="G262" s="69" t="s">
        <v>673</v>
      </c>
      <c r="H262" s="47" t="s">
        <v>355</v>
      </c>
      <c r="I262" s="48">
        <v>156</v>
      </c>
      <c r="J262" s="48"/>
      <c r="K262" s="46">
        <v>290838.56759285991</v>
      </c>
      <c r="L262" s="49">
        <v>299052.94405835471</v>
      </c>
      <c r="M262" s="50">
        <f t="shared" si="5"/>
        <v>3</v>
      </c>
      <c r="N262" s="68" t="s">
        <v>3974</v>
      </c>
    </row>
    <row r="263" spans="1:14" ht="75" customHeight="1" x14ac:dyDescent="0.25">
      <c r="A263" s="86">
        <v>255</v>
      </c>
      <c r="B263" s="50" t="s">
        <v>666</v>
      </c>
      <c r="C263" s="69" t="s">
        <v>667</v>
      </c>
      <c r="D263" s="69" t="s">
        <v>13</v>
      </c>
      <c r="E263" s="69" t="s">
        <v>352</v>
      </c>
      <c r="F263" s="69" t="s">
        <v>674</v>
      </c>
      <c r="G263" s="69" t="s">
        <v>675</v>
      </c>
      <c r="H263" s="47" t="s">
        <v>355</v>
      </c>
      <c r="I263" s="48">
        <v>147</v>
      </c>
      <c r="J263" s="48"/>
      <c r="K263" s="46">
        <v>291484.26264286001</v>
      </c>
      <c r="L263" s="49">
        <v>298376.10028211365</v>
      </c>
      <c r="M263" s="50">
        <f t="shared" si="5"/>
        <v>4</v>
      </c>
      <c r="N263" s="68" t="s">
        <v>3974</v>
      </c>
    </row>
    <row r="264" spans="1:14" ht="75" customHeight="1" x14ac:dyDescent="0.25">
      <c r="A264" s="86">
        <v>256</v>
      </c>
      <c r="B264" s="50" t="s">
        <v>676</v>
      </c>
      <c r="C264" s="69" t="s">
        <v>677</v>
      </c>
      <c r="D264" s="69" t="s">
        <v>76</v>
      </c>
      <c r="E264" s="69" t="s">
        <v>77</v>
      </c>
      <c r="F264" s="69" t="s">
        <v>678</v>
      </c>
      <c r="G264" s="87" t="s">
        <v>679</v>
      </c>
      <c r="H264" s="47" t="s">
        <v>80</v>
      </c>
      <c r="I264" s="48">
        <v>165</v>
      </c>
      <c r="J264" s="48"/>
      <c r="K264" s="49">
        <v>315930.3</v>
      </c>
      <c r="L264" s="49">
        <v>334285.06521820056</v>
      </c>
      <c r="M264" s="50">
        <f t="shared" si="5"/>
        <v>1</v>
      </c>
      <c r="N264" s="68" t="s">
        <v>3974</v>
      </c>
    </row>
    <row r="265" spans="1:14" ht="75" customHeight="1" x14ac:dyDescent="0.25">
      <c r="A265" s="86">
        <v>257</v>
      </c>
      <c r="B265" s="50" t="s">
        <v>676</v>
      </c>
      <c r="C265" s="69" t="s">
        <v>677</v>
      </c>
      <c r="D265" s="69" t="s">
        <v>76</v>
      </c>
      <c r="E265" s="69" t="s">
        <v>77</v>
      </c>
      <c r="F265" s="69" t="s">
        <v>680</v>
      </c>
      <c r="G265" s="87" t="s">
        <v>681</v>
      </c>
      <c r="H265" s="47" t="s">
        <v>80</v>
      </c>
      <c r="I265" s="48">
        <v>152</v>
      </c>
      <c r="J265" s="48"/>
      <c r="K265" s="49">
        <v>337971.19999999995</v>
      </c>
      <c r="L265" s="49">
        <v>359968.34348055796</v>
      </c>
      <c r="M265" s="50">
        <f t="shared" si="5"/>
        <v>2</v>
      </c>
      <c r="N265" s="68" t="s">
        <v>3974</v>
      </c>
    </row>
    <row r="266" spans="1:14" ht="75" customHeight="1" x14ac:dyDescent="0.25">
      <c r="A266" s="86">
        <v>258</v>
      </c>
      <c r="B266" s="50" t="s">
        <v>676</v>
      </c>
      <c r="C266" s="69" t="s">
        <v>677</v>
      </c>
      <c r="D266" s="69" t="s">
        <v>76</v>
      </c>
      <c r="E266" s="69" t="s">
        <v>77</v>
      </c>
      <c r="F266" s="69" t="s">
        <v>682</v>
      </c>
      <c r="G266" s="87" t="s">
        <v>683</v>
      </c>
      <c r="H266" s="47" t="s">
        <v>80</v>
      </c>
      <c r="I266" s="48">
        <v>165</v>
      </c>
      <c r="J266" s="48"/>
      <c r="K266" s="49">
        <v>357686.79999999993</v>
      </c>
      <c r="L266" s="49">
        <v>380120.96954723541</v>
      </c>
      <c r="M266" s="50">
        <f t="shared" si="5"/>
        <v>3</v>
      </c>
      <c r="N266" s="68" t="s">
        <v>3974</v>
      </c>
    </row>
    <row r="267" spans="1:14" ht="75" customHeight="1" x14ac:dyDescent="0.25">
      <c r="A267" s="86">
        <v>259</v>
      </c>
      <c r="B267" s="50" t="s">
        <v>676</v>
      </c>
      <c r="C267" s="69" t="s">
        <v>677</v>
      </c>
      <c r="D267" s="69" t="s">
        <v>76</v>
      </c>
      <c r="E267" s="69" t="s">
        <v>77</v>
      </c>
      <c r="F267" s="69" t="s">
        <v>684</v>
      </c>
      <c r="G267" s="87" t="s">
        <v>685</v>
      </c>
      <c r="H267" s="47" t="s">
        <v>80</v>
      </c>
      <c r="I267" s="48">
        <v>152</v>
      </c>
      <c r="J267" s="48"/>
      <c r="K267" s="49">
        <v>369869.89999999997</v>
      </c>
      <c r="L267" s="49">
        <v>394397.24643220421</v>
      </c>
      <c r="M267" s="50">
        <f t="shared" si="5"/>
        <v>4</v>
      </c>
      <c r="N267" s="68" t="s">
        <v>3974</v>
      </c>
    </row>
    <row r="268" spans="1:14" ht="75" customHeight="1" x14ac:dyDescent="0.25">
      <c r="A268" s="86">
        <v>260</v>
      </c>
      <c r="B268" s="50" t="s">
        <v>676</v>
      </c>
      <c r="C268" s="69" t="s">
        <v>677</v>
      </c>
      <c r="D268" s="69" t="s">
        <v>76</v>
      </c>
      <c r="E268" s="69" t="s">
        <v>77</v>
      </c>
      <c r="F268" s="69" t="s">
        <v>686</v>
      </c>
      <c r="G268" s="87" t="s">
        <v>687</v>
      </c>
      <c r="H268" s="47" t="s">
        <v>80</v>
      </c>
      <c r="I268" s="48">
        <v>165</v>
      </c>
      <c r="J268" s="48"/>
      <c r="K268" s="49">
        <v>377030.94999999995</v>
      </c>
      <c r="L268" s="49">
        <v>400366.85658979166</v>
      </c>
      <c r="M268" s="50">
        <f t="shared" si="5"/>
        <v>5</v>
      </c>
      <c r="N268" s="68" t="s">
        <v>3974</v>
      </c>
    </row>
    <row r="269" spans="1:14" ht="75" customHeight="1" x14ac:dyDescent="0.25">
      <c r="A269" s="86">
        <v>261</v>
      </c>
      <c r="B269" s="50" t="s">
        <v>676</v>
      </c>
      <c r="C269" s="69" t="s">
        <v>677</v>
      </c>
      <c r="D269" s="69" t="s">
        <v>76</v>
      </c>
      <c r="E269" s="69" t="s">
        <v>77</v>
      </c>
      <c r="F269" s="69" t="s">
        <v>688</v>
      </c>
      <c r="G269" s="87" t="s">
        <v>689</v>
      </c>
      <c r="H269" s="47" t="s">
        <v>80</v>
      </c>
      <c r="I269" s="48">
        <v>152</v>
      </c>
      <c r="J269" s="48"/>
      <c r="K269" s="49">
        <v>389214.04999999993</v>
      </c>
      <c r="L269" s="49">
        <v>414671.14796621393</v>
      </c>
      <c r="M269" s="50">
        <f t="shared" si="5"/>
        <v>6</v>
      </c>
      <c r="N269" s="68" t="s">
        <v>3974</v>
      </c>
    </row>
    <row r="270" spans="1:14" ht="75" customHeight="1" x14ac:dyDescent="0.25">
      <c r="A270" s="86">
        <v>262</v>
      </c>
      <c r="B270" s="50" t="s">
        <v>690</v>
      </c>
      <c r="C270" s="69" t="s">
        <v>691</v>
      </c>
      <c r="D270" s="69" t="s">
        <v>76</v>
      </c>
      <c r="E270" s="69" t="s">
        <v>77</v>
      </c>
      <c r="F270" s="69" t="s">
        <v>692</v>
      </c>
      <c r="G270" s="87" t="s">
        <v>693</v>
      </c>
      <c r="H270" s="47" t="s">
        <v>80</v>
      </c>
      <c r="I270" s="48">
        <v>134</v>
      </c>
      <c r="J270" s="48"/>
      <c r="K270" s="49">
        <v>519963.29999999993</v>
      </c>
      <c r="L270" s="49">
        <v>519963.29999999987</v>
      </c>
      <c r="M270" s="50">
        <f t="shared" si="5"/>
        <v>1</v>
      </c>
      <c r="N270" s="68" t="s">
        <v>3974</v>
      </c>
    </row>
    <row r="271" spans="1:14" ht="75" customHeight="1" x14ac:dyDescent="0.25">
      <c r="A271" s="86">
        <v>263</v>
      </c>
      <c r="B271" s="50" t="s">
        <v>690</v>
      </c>
      <c r="C271" s="69" t="s">
        <v>691</v>
      </c>
      <c r="D271" s="69" t="s">
        <v>13</v>
      </c>
      <c r="E271" s="69" t="s">
        <v>202</v>
      </c>
      <c r="F271" s="69" t="s">
        <v>694</v>
      </c>
      <c r="G271" s="69" t="s">
        <v>695</v>
      </c>
      <c r="H271" s="47">
        <v>121</v>
      </c>
      <c r="I271" s="48">
        <v>140</v>
      </c>
      <c r="J271" s="48"/>
      <c r="K271" s="46">
        <v>644300</v>
      </c>
      <c r="L271" s="49">
        <v>712571.76739454642</v>
      </c>
      <c r="M271" s="50">
        <f t="shared" si="5"/>
        <v>2</v>
      </c>
      <c r="N271" s="68" t="s">
        <v>3974</v>
      </c>
    </row>
    <row r="272" spans="1:14" ht="75" customHeight="1" x14ac:dyDescent="0.25">
      <c r="A272" s="86">
        <v>264</v>
      </c>
      <c r="B272" s="50" t="s">
        <v>690</v>
      </c>
      <c r="C272" s="69" t="s">
        <v>691</v>
      </c>
      <c r="D272" s="69" t="s">
        <v>13</v>
      </c>
      <c r="E272" s="69" t="s">
        <v>202</v>
      </c>
      <c r="F272" s="69" t="s">
        <v>696</v>
      </c>
      <c r="G272" s="69" t="s">
        <v>697</v>
      </c>
      <c r="H272" s="47">
        <v>121</v>
      </c>
      <c r="I272" s="48" t="s">
        <v>698</v>
      </c>
      <c r="J272" s="48"/>
      <c r="K272" s="46">
        <v>656900</v>
      </c>
      <c r="L272" s="49">
        <v>724537.62367316813</v>
      </c>
      <c r="M272" s="50">
        <f t="shared" si="5"/>
        <v>3</v>
      </c>
      <c r="N272" s="68" t="s">
        <v>3974</v>
      </c>
    </row>
    <row r="273" spans="1:14" ht="75" customHeight="1" x14ac:dyDescent="0.25">
      <c r="A273" s="86">
        <v>265</v>
      </c>
      <c r="B273" s="50" t="s">
        <v>690</v>
      </c>
      <c r="C273" s="69" t="s">
        <v>691</v>
      </c>
      <c r="D273" s="69" t="s">
        <v>13</v>
      </c>
      <c r="E273" s="69" t="s">
        <v>202</v>
      </c>
      <c r="F273" s="69" t="s">
        <v>699</v>
      </c>
      <c r="G273" s="69" t="s">
        <v>700</v>
      </c>
      <c r="H273" s="47">
        <v>121</v>
      </c>
      <c r="I273" s="48">
        <v>142</v>
      </c>
      <c r="J273" s="48"/>
      <c r="K273" s="46">
        <v>665800</v>
      </c>
      <c r="L273" s="49">
        <v>733009.35516081378</v>
      </c>
      <c r="M273" s="50">
        <f t="shared" si="5"/>
        <v>4</v>
      </c>
      <c r="N273" s="68" t="s">
        <v>3974</v>
      </c>
    </row>
    <row r="274" spans="1:14" ht="75" customHeight="1" x14ac:dyDescent="0.25">
      <c r="A274" s="86">
        <v>266</v>
      </c>
      <c r="B274" s="50" t="s">
        <v>690</v>
      </c>
      <c r="C274" s="69" t="s">
        <v>691</v>
      </c>
      <c r="D274" s="69" t="s">
        <v>13</v>
      </c>
      <c r="E274" s="69" t="s">
        <v>202</v>
      </c>
      <c r="F274" s="69" t="s">
        <v>701</v>
      </c>
      <c r="G274" s="69" t="s">
        <v>702</v>
      </c>
      <c r="H274" s="47">
        <v>121</v>
      </c>
      <c r="I274" s="48" t="s">
        <v>698</v>
      </c>
      <c r="J274" s="48"/>
      <c r="K274" s="46">
        <v>692800</v>
      </c>
      <c r="L274" s="49">
        <v>763789.0265137176</v>
      </c>
      <c r="M274" s="50">
        <f t="shared" si="5"/>
        <v>5</v>
      </c>
      <c r="N274" s="68" t="s">
        <v>3974</v>
      </c>
    </row>
    <row r="275" spans="1:14" ht="75" customHeight="1" x14ac:dyDescent="0.25">
      <c r="A275" s="86">
        <v>267</v>
      </c>
      <c r="B275" s="50" t="s">
        <v>690</v>
      </c>
      <c r="C275" s="69" t="s">
        <v>691</v>
      </c>
      <c r="D275" s="69" t="s">
        <v>13</v>
      </c>
      <c r="E275" s="69" t="s">
        <v>202</v>
      </c>
      <c r="F275" s="69" t="s">
        <v>696</v>
      </c>
      <c r="G275" s="69" t="s">
        <v>703</v>
      </c>
      <c r="H275" s="47">
        <v>121</v>
      </c>
      <c r="I275" s="48" t="s">
        <v>698</v>
      </c>
      <c r="J275" s="48"/>
      <c r="K275" s="46">
        <v>705200</v>
      </c>
      <c r="L275" s="49">
        <v>778822.72834548121</v>
      </c>
      <c r="M275" s="50">
        <f t="shared" si="5"/>
        <v>6</v>
      </c>
      <c r="N275" s="68" t="s">
        <v>3974</v>
      </c>
    </row>
    <row r="276" spans="1:14" ht="75" customHeight="1" x14ac:dyDescent="0.25">
      <c r="A276" s="86">
        <v>268</v>
      </c>
      <c r="B276" s="50" t="s">
        <v>690</v>
      </c>
      <c r="C276" s="69" t="s">
        <v>691</v>
      </c>
      <c r="D276" s="69" t="s">
        <v>13</v>
      </c>
      <c r="E276" s="69" t="s">
        <v>202</v>
      </c>
      <c r="F276" s="69" t="s">
        <v>704</v>
      </c>
      <c r="G276" s="69" t="s">
        <v>705</v>
      </c>
      <c r="H276" s="47">
        <v>121</v>
      </c>
      <c r="I276" s="48" t="s">
        <v>698</v>
      </c>
      <c r="J276" s="48"/>
      <c r="K276" s="46">
        <v>717800</v>
      </c>
      <c r="L276" s="49">
        <v>790329.97277702368</v>
      </c>
      <c r="M276" s="50">
        <f t="shared" si="5"/>
        <v>7</v>
      </c>
      <c r="N276" s="68" t="s">
        <v>349</v>
      </c>
    </row>
    <row r="277" spans="1:14" ht="75" customHeight="1" x14ac:dyDescent="0.25">
      <c r="A277" s="86">
        <v>269</v>
      </c>
      <c r="B277" s="50" t="s">
        <v>690</v>
      </c>
      <c r="C277" s="69" t="s">
        <v>691</v>
      </c>
      <c r="D277" s="69" t="s">
        <v>7</v>
      </c>
      <c r="E277" s="69" t="s">
        <v>706</v>
      </c>
      <c r="F277" s="69" t="s">
        <v>707</v>
      </c>
      <c r="G277" s="87" t="s">
        <v>708</v>
      </c>
      <c r="H277" s="47" t="s">
        <v>245</v>
      </c>
      <c r="I277" s="48">
        <v>147</v>
      </c>
      <c r="J277" s="48"/>
      <c r="K277" s="49">
        <v>731000</v>
      </c>
      <c r="L277" s="49">
        <v>730999.99999999988</v>
      </c>
      <c r="M277" s="50">
        <f t="shared" si="5"/>
        <v>8</v>
      </c>
      <c r="N277" s="68" t="s">
        <v>349</v>
      </c>
    </row>
    <row r="278" spans="1:14" ht="75" customHeight="1" x14ac:dyDescent="0.25">
      <c r="A278" s="86">
        <v>270</v>
      </c>
      <c r="B278" s="50" t="s">
        <v>690</v>
      </c>
      <c r="C278" s="69" t="s">
        <v>691</v>
      </c>
      <c r="D278" s="69" t="s">
        <v>7</v>
      </c>
      <c r="E278" s="69" t="s">
        <v>706</v>
      </c>
      <c r="F278" s="69" t="s">
        <v>709</v>
      </c>
      <c r="G278" s="87" t="s">
        <v>708</v>
      </c>
      <c r="H278" s="47" t="s">
        <v>245</v>
      </c>
      <c r="I278" s="48">
        <v>147</v>
      </c>
      <c r="J278" s="48"/>
      <c r="K278" s="49">
        <v>737000</v>
      </c>
      <c r="L278" s="49">
        <v>737000</v>
      </c>
      <c r="M278" s="50">
        <f t="shared" ref="M278:M297" si="6">IF(B278=B277,M277+1,1)</f>
        <v>9</v>
      </c>
      <c r="N278" s="68" t="s">
        <v>349</v>
      </c>
    </row>
    <row r="279" spans="1:14" ht="75" customHeight="1" x14ac:dyDescent="0.25">
      <c r="A279" s="86">
        <v>271</v>
      </c>
      <c r="B279" s="50" t="s">
        <v>690</v>
      </c>
      <c r="C279" s="69" t="s">
        <v>691</v>
      </c>
      <c r="D279" s="69" t="s">
        <v>7</v>
      </c>
      <c r="E279" s="69" t="s">
        <v>597</v>
      </c>
      <c r="F279" s="69" t="s">
        <v>710</v>
      </c>
      <c r="G279" s="87" t="s">
        <v>711</v>
      </c>
      <c r="H279" s="47" t="s">
        <v>245</v>
      </c>
      <c r="I279" s="48">
        <v>169</v>
      </c>
      <c r="J279" s="48"/>
      <c r="K279" s="49">
        <v>763000</v>
      </c>
      <c r="L279" s="49">
        <v>762999.99999999988</v>
      </c>
      <c r="M279" s="50">
        <f t="shared" si="6"/>
        <v>10</v>
      </c>
      <c r="N279" s="68" t="s">
        <v>349</v>
      </c>
    </row>
    <row r="280" spans="1:14" ht="75" customHeight="1" x14ac:dyDescent="0.25">
      <c r="A280" s="86">
        <v>272</v>
      </c>
      <c r="B280" s="50" t="s">
        <v>690</v>
      </c>
      <c r="C280" s="69" t="s">
        <v>691</v>
      </c>
      <c r="D280" s="69" t="s">
        <v>13</v>
      </c>
      <c r="E280" s="69" t="s">
        <v>202</v>
      </c>
      <c r="F280" s="69" t="s">
        <v>712</v>
      </c>
      <c r="G280" s="69" t="s">
        <v>713</v>
      </c>
      <c r="H280" s="47">
        <v>121</v>
      </c>
      <c r="I280" s="48">
        <v>182</v>
      </c>
      <c r="J280" s="48"/>
      <c r="K280" s="46">
        <v>795400</v>
      </c>
      <c r="L280" s="49">
        <v>874980.00796321023</v>
      </c>
      <c r="M280" s="50">
        <f t="shared" si="6"/>
        <v>11</v>
      </c>
      <c r="N280" s="68" t="s">
        <v>349</v>
      </c>
    </row>
    <row r="281" spans="1:14" ht="75" customHeight="1" x14ac:dyDescent="0.25">
      <c r="A281" s="86">
        <v>273</v>
      </c>
      <c r="B281" s="50" t="s">
        <v>690</v>
      </c>
      <c r="C281" s="69" t="s">
        <v>691</v>
      </c>
      <c r="D281" s="69" t="s">
        <v>7</v>
      </c>
      <c r="E281" s="69" t="s">
        <v>706</v>
      </c>
      <c r="F281" s="69" t="s">
        <v>714</v>
      </c>
      <c r="G281" s="87" t="s">
        <v>715</v>
      </c>
      <c r="H281" s="47" t="s">
        <v>245</v>
      </c>
      <c r="I281" s="48">
        <v>150</v>
      </c>
      <c r="J281" s="48"/>
      <c r="K281" s="49">
        <v>797000</v>
      </c>
      <c r="L281" s="49">
        <v>797000</v>
      </c>
      <c r="M281" s="50">
        <f t="shared" si="6"/>
        <v>12</v>
      </c>
      <c r="N281" s="68" t="s">
        <v>349</v>
      </c>
    </row>
    <row r="282" spans="1:14" ht="75" customHeight="1" x14ac:dyDescent="0.25">
      <c r="A282" s="86">
        <v>274</v>
      </c>
      <c r="B282" s="50" t="s">
        <v>690</v>
      </c>
      <c r="C282" s="69" t="s">
        <v>691</v>
      </c>
      <c r="D282" s="69" t="s">
        <v>7</v>
      </c>
      <c r="E282" s="69" t="s">
        <v>195</v>
      </c>
      <c r="F282" s="69" t="s">
        <v>716</v>
      </c>
      <c r="G282" s="87" t="s">
        <v>717</v>
      </c>
      <c r="H282" s="47" t="s">
        <v>245</v>
      </c>
      <c r="I282" s="48">
        <v>149</v>
      </c>
      <c r="J282" s="48"/>
      <c r="K282" s="49">
        <v>934000</v>
      </c>
      <c r="L282" s="49">
        <v>933999.99999999988</v>
      </c>
      <c r="M282" s="50">
        <f t="shared" si="6"/>
        <v>13</v>
      </c>
      <c r="N282" s="68" t="s">
        <v>349</v>
      </c>
    </row>
    <row r="283" spans="1:14" ht="75" customHeight="1" x14ac:dyDescent="0.25">
      <c r="A283" s="86">
        <v>275</v>
      </c>
      <c r="B283" s="50" t="s">
        <v>690</v>
      </c>
      <c r="C283" s="69" t="s">
        <v>691</v>
      </c>
      <c r="D283" s="69" t="s">
        <v>138</v>
      </c>
      <c r="E283" s="69" t="s">
        <v>718</v>
      </c>
      <c r="F283" s="69" t="s">
        <v>719</v>
      </c>
      <c r="G283" s="87" t="s">
        <v>605</v>
      </c>
      <c r="H283" s="47">
        <v>7</v>
      </c>
      <c r="I283" s="48">
        <v>201</v>
      </c>
      <c r="J283" s="48"/>
      <c r="K283" s="49">
        <v>1708626</v>
      </c>
      <c r="L283" s="49">
        <v>1953466.3502534037</v>
      </c>
      <c r="M283" s="50">
        <f t="shared" si="6"/>
        <v>14</v>
      </c>
      <c r="N283" s="68" t="s">
        <v>349</v>
      </c>
    </row>
    <row r="284" spans="1:14" ht="75" customHeight="1" x14ac:dyDescent="0.25">
      <c r="A284" s="86">
        <v>276</v>
      </c>
      <c r="B284" s="50" t="s">
        <v>720</v>
      </c>
      <c r="C284" s="69" t="s">
        <v>721</v>
      </c>
      <c r="D284" s="69" t="s">
        <v>13</v>
      </c>
      <c r="E284" s="69" t="s">
        <v>352</v>
      </c>
      <c r="F284" s="69" t="s">
        <v>722</v>
      </c>
      <c r="G284" s="69" t="s">
        <v>723</v>
      </c>
      <c r="H284" s="47" t="s">
        <v>355</v>
      </c>
      <c r="I284" s="48">
        <v>147</v>
      </c>
      <c r="J284" s="48"/>
      <c r="K284" s="46">
        <v>488539.45828802401</v>
      </c>
      <c r="L284" s="49">
        <v>529738.02384244639</v>
      </c>
      <c r="M284" s="50">
        <f t="shared" si="6"/>
        <v>1</v>
      </c>
      <c r="N284" s="68" t="s">
        <v>3974</v>
      </c>
    </row>
    <row r="285" spans="1:14" ht="75" customHeight="1" x14ac:dyDescent="0.25">
      <c r="A285" s="86">
        <v>277</v>
      </c>
      <c r="B285" s="50" t="s">
        <v>720</v>
      </c>
      <c r="C285" s="69" t="s">
        <v>721</v>
      </c>
      <c r="D285" s="69" t="s">
        <v>13</v>
      </c>
      <c r="E285" s="69" t="s">
        <v>202</v>
      </c>
      <c r="F285" s="69" t="s">
        <v>724</v>
      </c>
      <c r="G285" s="69" t="s">
        <v>725</v>
      </c>
      <c r="H285" s="47">
        <v>121</v>
      </c>
      <c r="I285" s="48">
        <v>145</v>
      </c>
      <c r="J285" s="48"/>
      <c r="K285" s="46">
        <v>527600</v>
      </c>
      <c r="L285" s="49">
        <v>581275.7870140014</v>
      </c>
      <c r="M285" s="50">
        <f t="shared" si="6"/>
        <v>2</v>
      </c>
      <c r="N285" s="68" t="s">
        <v>3974</v>
      </c>
    </row>
    <row r="286" spans="1:14" ht="75" customHeight="1" x14ac:dyDescent="0.25">
      <c r="A286" s="86">
        <v>278</v>
      </c>
      <c r="B286" s="50" t="s">
        <v>720</v>
      </c>
      <c r="C286" s="69" t="s">
        <v>721</v>
      </c>
      <c r="D286" s="69" t="s">
        <v>76</v>
      </c>
      <c r="E286" s="69" t="s">
        <v>77</v>
      </c>
      <c r="F286" s="69" t="s">
        <v>726</v>
      </c>
      <c r="G286" s="87" t="s">
        <v>727</v>
      </c>
      <c r="H286" s="47" t="s">
        <v>80</v>
      </c>
      <c r="I286" s="48">
        <v>137</v>
      </c>
      <c r="J286" s="48"/>
      <c r="K286" s="49">
        <v>533381.5</v>
      </c>
      <c r="L286" s="49">
        <v>533381.5</v>
      </c>
      <c r="M286" s="50">
        <f t="shared" si="6"/>
        <v>3</v>
      </c>
      <c r="N286" s="68" t="s">
        <v>3974</v>
      </c>
    </row>
    <row r="287" spans="1:14" ht="75" customHeight="1" x14ac:dyDescent="0.25">
      <c r="A287" s="86">
        <v>279</v>
      </c>
      <c r="B287" s="50" t="s">
        <v>720</v>
      </c>
      <c r="C287" s="69" t="s">
        <v>721</v>
      </c>
      <c r="D287" s="69" t="s">
        <v>76</v>
      </c>
      <c r="E287" s="69" t="s">
        <v>77</v>
      </c>
      <c r="F287" s="69" t="s">
        <v>728</v>
      </c>
      <c r="G287" s="87" t="s">
        <v>729</v>
      </c>
      <c r="H287" s="47" t="s">
        <v>80</v>
      </c>
      <c r="I287" s="48">
        <v>137</v>
      </c>
      <c r="J287" s="48"/>
      <c r="K287" s="49">
        <v>542667.75</v>
      </c>
      <c r="L287" s="49">
        <v>542667.75</v>
      </c>
      <c r="M287" s="50">
        <f t="shared" si="6"/>
        <v>4</v>
      </c>
      <c r="N287" s="68" t="s">
        <v>3974</v>
      </c>
    </row>
    <row r="288" spans="1:14" ht="75" customHeight="1" x14ac:dyDescent="0.25">
      <c r="A288" s="86">
        <v>280</v>
      </c>
      <c r="B288" s="50" t="s">
        <v>720</v>
      </c>
      <c r="C288" s="69" t="s">
        <v>721</v>
      </c>
      <c r="D288" s="69" t="s">
        <v>13</v>
      </c>
      <c r="E288" s="69" t="s">
        <v>202</v>
      </c>
      <c r="F288" s="69" t="s">
        <v>730</v>
      </c>
      <c r="G288" s="69" t="s">
        <v>731</v>
      </c>
      <c r="H288" s="47">
        <v>121</v>
      </c>
      <c r="I288" s="48">
        <v>142</v>
      </c>
      <c r="J288" s="48"/>
      <c r="K288" s="46">
        <v>653100</v>
      </c>
      <c r="L288" s="49">
        <v>717383.44351194764</v>
      </c>
      <c r="M288" s="50">
        <f t="shared" si="6"/>
        <v>5</v>
      </c>
      <c r="N288" s="68" t="s">
        <v>3974</v>
      </c>
    </row>
    <row r="289" spans="1:14" ht="75" customHeight="1" x14ac:dyDescent="0.25">
      <c r="A289" s="86">
        <v>281</v>
      </c>
      <c r="B289" s="50" t="s">
        <v>720</v>
      </c>
      <c r="C289" s="69" t="s">
        <v>721</v>
      </c>
      <c r="D289" s="69" t="s">
        <v>7</v>
      </c>
      <c r="E289" s="69" t="s">
        <v>652</v>
      </c>
      <c r="F289" s="69" t="s">
        <v>732</v>
      </c>
      <c r="G289" s="87" t="s">
        <v>733</v>
      </c>
      <c r="H289" s="47" t="s">
        <v>245</v>
      </c>
      <c r="I289" s="48">
        <v>156</v>
      </c>
      <c r="J289" s="48"/>
      <c r="K289" s="49">
        <v>672000</v>
      </c>
      <c r="L289" s="49">
        <v>672000</v>
      </c>
      <c r="M289" s="50">
        <f t="shared" si="6"/>
        <v>6</v>
      </c>
      <c r="N289" s="68" t="s">
        <v>3974</v>
      </c>
    </row>
    <row r="290" spans="1:14" ht="75" customHeight="1" x14ac:dyDescent="0.25">
      <c r="A290" s="86">
        <v>282</v>
      </c>
      <c r="B290" s="50" t="s">
        <v>720</v>
      </c>
      <c r="C290" s="69" t="s">
        <v>721</v>
      </c>
      <c r="D290" s="69" t="s">
        <v>13</v>
      </c>
      <c r="E290" s="69" t="s">
        <v>352</v>
      </c>
      <c r="F290" s="69" t="s">
        <v>734</v>
      </c>
      <c r="G290" s="69" t="s">
        <v>735</v>
      </c>
      <c r="H290" s="47" t="s">
        <v>355</v>
      </c>
      <c r="I290" s="48">
        <v>159</v>
      </c>
      <c r="J290" s="48"/>
      <c r="K290" s="46">
        <v>702957.79063869698</v>
      </c>
      <c r="L290" s="49">
        <v>767506.52524549491</v>
      </c>
      <c r="M290" s="50">
        <f t="shared" si="6"/>
        <v>7</v>
      </c>
      <c r="N290" s="68" t="s">
        <v>3974</v>
      </c>
    </row>
    <row r="291" spans="1:14" ht="75" customHeight="1" x14ac:dyDescent="0.25">
      <c r="A291" s="86">
        <v>283</v>
      </c>
      <c r="B291" s="50" t="s">
        <v>720</v>
      </c>
      <c r="C291" s="69" t="s">
        <v>721</v>
      </c>
      <c r="D291" s="69" t="s">
        <v>7</v>
      </c>
      <c r="E291" s="69" t="s">
        <v>652</v>
      </c>
      <c r="F291" s="69" t="s">
        <v>736</v>
      </c>
      <c r="G291" s="87" t="s">
        <v>737</v>
      </c>
      <c r="H291" s="47" t="s">
        <v>245</v>
      </c>
      <c r="I291" s="48">
        <v>170</v>
      </c>
      <c r="J291" s="48"/>
      <c r="K291" s="49">
        <v>763000</v>
      </c>
      <c r="L291" s="49">
        <v>762999.99999999988</v>
      </c>
      <c r="M291" s="50">
        <f t="shared" si="6"/>
        <v>8</v>
      </c>
      <c r="N291" s="68" t="s">
        <v>349</v>
      </c>
    </row>
    <row r="292" spans="1:14" ht="75" customHeight="1" x14ac:dyDescent="0.25">
      <c r="A292" s="86">
        <v>284</v>
      </c>
      <c r="B292" s="50" t="s">
        <v>720</v>
      </c>
      <c r="C292" s="69" t="s">
        <v>721</v>
      </c>
      <c r="D292" s="69" t="s">
        <v>7</v>
      </c>
      <c r="E292" s="69" t="s">
        <v>652</v>
      </c>
      <c r="F292" s="69" t="s">
        <v>736</v>
      </c>
      <c r="G292" s="87" t="s">
        <v>738</v>
      </c>
      <c r="H292" s="47" t="s">
        <v>245</v>
      </c>
      <c r="I292" s="48">
        <v>170</v>
      </c>
      <c r="J292" s="48"/>
      <c r="K292" s="49">
        <v>763000</v>
      </c>
      <c r="L292" s="49">
        <v>762999.99999999988</v>
      </c>
      <c r="M292" s="50">
        <f t="shared" si="6"/>
        <v>9</v>
      </c>
      <c r="N292" s="68" t="s">
        <v>349</v>
      </c>
    </row>
    <row r="293" spans="1:14" ht="75" customHeight="1" x14ac:dyDescent="0.25">
      <c r="A293" s="86">
        <v>285</v>
      </c>
      <c r="B293" s="50" t="s">
        <v>720</v>
      </c>
      <c r="C293" s="69" t="s">
        <v>721</v>
      </c>
      <c r="D293" s="69" t="s">
        <v>13</v>
      </c>
      <c r="E293" s="69" t="s">
        <v>202</v>
      </c>
      <c r="F293" s="69" t="s">
        <v>739</v>
      </c>
      <c r="G293" s="69" t="s">
        <v>740</v>
      </c>
      <c r="H293" s="47">
        <v>121</v>
      </c>
      <c r="I293" s="48">
        <v>182</v>
      </c>
      <c r="J293" s="48"/>
      <c r="K293" s="46">
        <v>782700</v>
      </c>
      <c r="L293" s="49">
        <v>859943.60305287619</v>
      </c>
      <c r="M293" s="50">
        <f t="shared" si="6"/>
        <v>10</v>
      </c>
      <c r="N293" s="68" t="s">
        <v>349</v>
      </c>
    </row>
    <row r="294" spans="1:14" ht="75" customHeight="1" x14ac:dyDescent="0.25">
      <c r="A294" s="86">
        <v>286</v>
      </c>
      <c r="B294" s="50" t="s">
        <v>720</v>
      </c>
      <c r="C294" s="69" t="s">
        <v>721</v>
      </c>
      <c r="D294" s="69" t="s">
        <v>8</v>
      </c>
      <c r="E294" s="69" t="s">
        <v>388</v>
      </c>
      <c r="F294" s="69" t="s">
        <v>741</v>
      </c>
      <c r="G294" s="87" t="s">
        <v>742</v>
      </c>
      <c r="H294" s="47" t="s">
        <v>391</v>
      </c>
      <c r="I294" s="48">
        <v>194</v>
      </c>
      <c r="J294" s="48"/>
      <c r="K294" s="46">
        <v>775000</v>
      </c>
      <c r="L294" s="49">
        <v>886054.88939439529</v>
      </c>
      <c r="M294" s="50">
        <f t="shared" si="6"/>
        <v>11</v>
      </c>
      <c r="N294" s="68" t="s">
        <v>349</v>
      </c>
    </row>
    <row r="295" spans="1:14" ht="75" customHeight="1" x14ac:dyDescent="0.25">
      <c r="A295" s="86">
        <v>287</v>
      </c>
      <c r="B295" s="50" t="s">
        <v>720</v>
      </c>
      <c r="C295" s="69" t="s">
        <v>721</v>
      </c>
      <c r="D295" s="69" t="s">
        <v>8</v>
      </c>
      <c r="E295" s="69" t="s">
        <v>388</v>
      </c>
      <c r="F295" s="69" t="s">
        <v>743</v>
      </c>
      <c r="G295" s="87" t="s">
        <v>744</v>
      </c>
      <c r="H295" s="47" t="s">
        <v>391</v>
      </c>
      <c r="I295" s="48">
        <v>191</v>
      </c>
      <c r="J295" s="48"/>
      <c r="K295" s="46">
        <v>775000</v>
      </c>
      <c r="L295" s="49">
        <v>886054.88939439529</v>
      </c>
      <c r="M295" s="50">
        <f t="shared" si="6"/>
        <v>12</v>
      </c>
      <c r="N295" s="68" t="s">
        <v>349</v>
      </c>
    </row>
    <row r="296" spans="1:14" ht="75" customHeight="1" x14ac:dyDescent="0.25">
      <c r="A296" s="86">
        <v>288</v>
      </c>
      <c r="B296" s="50" t="s">
        <v>720</v>
      </c>
      <c r="C296" s="69" t="s">
        <v>721</v>
      </c>
      <c r="D296" s="69" t="s">
        <v>10</v>
      </c>
      <c r="E296" s="69" t="s">
        <v>85</v>
      </c>
      <c r="F296" s="69" t="s">
        <v>745</v>
      </c>
      <c r="G296" s="87" t="s">
        <v>746</v>
      </c>
      <c r="H296" s="47">
        <v>150</v>
      </c>
      <c r="I296" s="48">
        <v>198</v>
      </c>
      <c r="J296" s="48"/>
      <c r="K296" s="55">
        <v>1050000</v>
      </c>
      <c r="L296" s="49">
        <v>1050000</v>
      </c>
      <c r="M296" s="50">
        <f t="shared" si="6"/>
        <v>13</v>
      </c>
      <c r="N296" s="68" t="s">
        <v>349</v>
      </c>
    </row>
    <row r="297" spans="1:14" ht="75" customHeight="1" x14ac:dyDescent="0.25">
      <c r="A297" s="86">
        <v>289</v>
      </c>
      <c r="B297" s="50" t="s">
        <v>720</v>
      </c>
      <c r="C297" s="50" t="s">
        <v>721</v>
      </c>
      <c r="D297" s="50" t="s">
        <v>17</v>
      </c>
      <c r="E297" s="50" t="s">
        <v>106</v>
      </c>
      <c r="F297" s="50" t="s">
        <v>747</v>
      </c>
      <c r="G297" s="91" t="s">
        <v>748</v>
      </c>
      <c r="H297" s="47">
        <v>50</v>
      </c>
      <c r="I297" s="48">
        <v>160</v>
      </c>
      <c r="J297" s="48"/>
      <c r="K297" s="53">
        <v>1254901</v>
      </c>
      <c r="L297" s="49">
        <v>1434724.0861366657</v>
      </c>
      <c r="M297" s="50">
        <f t="shared" si="6"/>
        <v>14</v>
      </c>
      <c r="N297" s="68" t="s">
        <v>349</v>
      </c>
    </row>
    <row r="298" spans="1:14" ht="75" customHeight="1" x14ac:dyDescent="0.25">
      <c r="A298" s="86">
        <v>290</v>
      </c>
      <c r="B298" s="50" t="s">
        <v>720</v>
      </c>
      <c r="C298" s="69" t="s">
        <v>721</v>
      </c>
      <c r="D298" s="69" t="s">
        <v>138</v>
      </c>
      <c r="E298" s="69" t="s">
        <v>718</v>
      </c>
      <c r="F298" s="69" t="s">
        <v>749</v>
      </c>
      <c r="G298" s="87" t="s">
        <v>543</v>
      </c>
      <c r="H298" s="47">
        <v>7</v>
      </c>
      <c r="I298" s="48">
        <v>185</v>
      </c>
      <c r="J298" s="48"/>
      <c r="K298" s="49">
        <v>1272951</v>
      </c>
      <c r="L298" s="49">
        <v>1455360.5903348189</v>
      </c>
      <c r="M298" s="50">
        <f>IF(B298=B296,M296+1,1)</f>
        <v>14</v>
      </c>
      <c r="N298" s="68" t="s">
        <v>349</v>
      </c>
    </row>
    <row r="299" spans="1:14" ht="75" customHeight="1" x14ac:dyDescent="0.25">
      <c r="A299" s="86">
        <v>291</v>
      </c>
      <c r="B299" s="50" t="s">
        <v>720</v>
      </c>
      <c r="C299" s="50" t="s">
        <v>721</v>
      </c>
      <c r="D299" s="50" t="s">
        <v>17</v>
      </c>
      <c r="E299" s="50" t="s">
        <v>106</v>
      </c>
      <c r="F299" s="50" t="s">
        <v>750</v>
      </c>
      <c r="G299" s="91" t="s">
        <v>751</v>
      </c>
      <c r="H299" s="47">
        <v>50</v>
      </c>
      <c r="I299" s="48">
        <v>169</v>
      </c>
      <c r="J299" s="48"/>
      <c r="K299" s="53">
        <v>1324909</v>
      </c>
      <c r="L299" s="49">
        <v>1514763.9967130821</v>
      </c>
      <c r="M299" s="50">
        <f>IF(B299=B298,M298+1,1)</f>
        <v>15</v>
      </c>
      <c r="N299" s="68" t="s">
        <v>349</v>
      </c>
    </row>
    <row r="300" spans="1:14" ht="75" customHeight="1" x14ac:dyDescent="0.25">
      <c r="A300" s="86">
        <v>292</v>
      </c>
      <c r="B300" s="50" t="s">
        <v>752</v>
      </c>
      <c r="C300" s="69" t="s">
        <v>753</v>
      </c>
      <c r="D300" s="69" t="s">
        <v>7</v>
      </c>
      <c r="E300" s="69" t="s">
        <v>597</v>
      </c>
      <c r="F300" s="69" t="s">
        <v>754</v>
      </c>
      <c r="G300" s="87" t="s">
        <v>755</v>
      </c>
      <c r="H300" s="47" t="s">
        <v>245</v>
      </c>
      <c r="I300" s="48">
        <v>126</v>
      </c>
      <c r="J300" s="48"/>
      <c r="K300" s="49">
        <v>634000</v>
      </c>
      <c r="L300" s="49">
        <v>634000</v>
      </c>
      <c r="M300" s="50">
        <f>IF(B300=B298,M298+1,1)</f>
        <v>1</v>
      </c>
      <c r="N300" s="68" t="s">
        <v>3974</v>
      </c>
    </row>
    <row r="301" spans="1:14" ht="75" customHeight="1" x14ac:dyDescent="0.25">
      <c r="A301" s="86">
        <v>293</v>
      </c>
      <c r="B301" s="50" t="s">
        <v>752</v>
      </c>
      <c r="C301" s="69" t="s">
        <v>753</v>
      </c>
      <c r="D301" s="69" t="s">
        <v>13</v>
      </c>
      <c r="E301" s="69" t="s">
        <v>202</v>
      </c>
      <c r="F301" s="69" t="s">
        <v>756</v>
      </c>
      <c r="G301" s="69" t="s">
        <v>757</v>
      </c>
      <c r="H301" s="47">
        <v>121</v>
      </c>
      <c r="I301" s="48">
        <v>135</v>
      </c>
      <c r="J301" s="48"/>
      <c r="K301" s="46">
        <v>683800</v>
      </c>
      <c r="L301" s="49">
        <v>758465.48078977666</v>
      </c>
      <c r="M301" s="50">
        <f t="shared" ref="M301:M313" si="7">IF(B301=B300,M300+1,1)</f>
        <v>2</v>
      </c>
      <c r="N301" s="68" t="s">
        <v>3974</v>
      </c>
    </row>
    <row r="302" spans="1:14" ht="75" customHeight="1" x14ac:dyDescent="0.25">
      <c r="A302" s="86">
        <v>294</v>
      </c>
      <c r="B302" s="50" t="s">
        <v>752</v>
      </c>
      <c r="C302" s="69" t="s">
        <v>753</v>
      </c>
      <c r="D302" s="69" t="s">
        <v>13</v>
      </c>
      <c r="E302" s="69" t="s">
        <v>202</v>
      </c>
      <c r="F302" s="69" t="s">
        <v>758</v>
      </c>
      <c r="G302" s="69" t="s">
        <v>759</v>
      </c>
      <c r="H302" s="47">
        <v>121</v>
      </c>
      <c r="I302" s="48" t="s">
        <v>760</v>
      </c>
      <c r="J302" s="48"/>
      <c r="K302" s="46">
        <v>696200</v>
      </c>
      <c r="L302" s="49">
        <v>768540.50672995904</v>
      </c>
      <c r="M302" s="50">
        <f t="shared" si="7"/>
        <v>3</v>
      </c>
      <c r="N302" s="68" t="s">
        <v>3974</v>
      </c>
    </row>
    <row r="303" spans="1:14" ht="75" customHeight="1" x14ac:dyDescent="0.25">
      <c r="A303" s="86">
        <v>295</v>
      </c>
      <c r="B303" s="50" t="s">
        <v>752</v>
      </c>
      <c r="C303" s="69" t="s">
        <v>753</v>
      </c>
      <c r="D303" s="69" t="s">
        <v>13</v>
      </c>
      <c r="E303" s="69" t="s">
        <v>202</v>
      </c>
      <c r="F303" s="69" t="s">
        <v>761</v>
      </c>
      <c r="G303" s="69" t="s">
        <v>762</v>
      </c>
      <c r="H303" s="47">
        <v>121</v>
      </c>
      <c r="I303" s="48" t="s">
        <v>760</v>
      </c>
      <c r="J303" s="48"/>
      <c r="K303" s="46">
        <v>708800</v>
      </c>
      <c r="L303" s="49">
        <v>780956.97340393811</v>
      </c>
      <c r="M303" s="50">
        <f t="shared" si="7"/>
        <v>4</v>
      </c>
      <c r="N303" s="68" t="s">
        <v>349</v>
      </c>
    </row>
    <row r="304" spans="1:14" ht="75" customHeight="1" x14ac:dyDescent="0.25">
      <c r="A304" s="86">
        <v>296</v>
      </c>
      <c r="B304" s="50" t="s">
        <v>752</v>
      </c>
      <c r="C304" s="69" t="s">
        <v>753</v>
      </c>
      <c r="D304" s="69" t="s">
        <v>7</v>
      </c>
      <c r="E304" s="69" t="s">
        <v>706</v>
      </c>
      <c r="F304" s="69" t="s">
        <v>763</v>
      </c>
      <c r="G304" s="87" t="s">
        <v>764</v>
      </c>
      <c r="H304" s="47" t="s">
        <v>245</v>
      </c>
      <c r="I304" s="48">
        <v>130</v>
      </c>
      <c r="J304" s="48"/>
      <c r="K304" s="49">
        <v>769000</v>
      </c>
      <c r="L304" s="49">
        <v>768999.99999999988</v>
      </c>
      <c r="M304" s="50">
        <f t="shared" si="7"/>
        <v>5</v>
      </c>
      <c r="N304" s="68" t="s">
        <v>349</v>
      </c>
    </row>
    <row r="305" spans="1:14" ht="75" customHeight="1" x14ac:dyDescent="0.25">
      <c r="A305" s="86">
        <v>297</v>
      </c>
      <c r="B305" s="50" t="s">
        <v>752</v>
      </c>
      <c r="C305" s="69" t="s">
        <v>753</v>
      </c>
      <c r="D305" s="69" t="s">
        <v>7</v>
      </c>
      <c r="E305" s="69" t="s">
        <v>706</v>
      </c>
      <c r="F305" s="69" t="s">
        <v>765</v>
      </c>
      <c r="G305" s="87" t="s">
        <v>764</v>
      </c>
      <c r="H305" s="47" t="s">
        <v>245</v>
      </c>
      <c r="I305" s="48">
        <v>130</v>
      </c>
      <c r="J305" s="48"/>
      <c r="K305" s="49">
        <v>775000</v>
      </c>
      <c r="L305" s="49">
        <v>774999.99999999988</v>
      </c>
      <c r="M305" s="50">
        <f t="shared" si="7"/>
        <v>6</v>
      </c>
      <c r="N305" s="68" t="s">
        <v>349</v>
      </c>
    </row>
    <row r="306" spans="1:14" ht="75" customHeight="1" x14ac:dyDescent="0.25">
      <c r="A306" s="86">
        <v>298</v>
      </c>
      <c r="B306" s="50" t="s">
        <v>752</v>
      </c>
      <c r="C306" s="50" t="s">
        <v>753</v>
      </c>
      <c r="D306" s="50" t="s">
        <v>17</v>
      </c>
      <c r="E306" s="50" t="s">
        <v>106</v>
      </c>
      <c r="F306" s="50" t="s">
        <v>766</v>
      </c>
      <c r="G306" s="91" t="s">
        <v>767</v>
      </c>
      <c r="H306" s="47">
        <v>50</v>
      </c>
      <c r="I306" s="48">
        <v>119</v>
      </c>
      <c r="J306" s="48"/>
      <c r="K306" s="53">
        <v>867234</v>
      </c>
      <c r="L306" s="49">
        <v>991505.7109020116</v>
      </c>
      <c r="M306" s="50">
        <f t="shared" si="7"/>
        <v>7</v>
      </c>
      <c r="N306" s="68" t="s">
        <v>349</v>
      </c>
    </row>
    <row r="307" spans="1:14" ht="75" customHeight="1" x14ac:dyDescent="0.25">
      <c r="A307" s="86">
        <v>299</v>
      </c>
      <c r="B307" s="50" t="s">
        <v>752</v>
      </c>
      <c r="C307" s="50" t="s">
        <v>753</v>
      </c>
      <c r="D307" s="50" t="s">
        <v>17</v>
      </c>
      <c r="E307" s="50" t="s">
        <v>106</v>
      </c>
      <c r="F307" s="50" t="s">
        <v>768</v>
      </c>
      <c r="G307" s="91" t="s">
        <v>769</v>
      </c>
      <c r="H307" s="47">
        <v>50</v>
      </c>
      <c r="I307" s="48">
        <v>122</v>
      </c>
      <c r="J307" s="48"/>
      <c r="K307" s="53">
        <v>873491</v>
      </c>
      <c r="L307" s="49">
        <v>998659.31792516087</v>
      </c>
      <c r="M307" s="50">
        <f t="shared" si="7"/>
        <v>8</v>
      </c>
      <c r="N307" s="68" t="s">
        <v>349</v>
      </c>
    </row>
    <row r="308" spans="1:14" ht="75" customHeight="1" x14ac:dyDescent="0.25">
      <c r="A308" s="86">
        <v>300</v>
      </c>
      <c r="B308" s="50" t="s">
        <v>752</v>
      </c>
      <c r="C308" s="69" t="s">
        <v>753</v>
      </c>
      <c r="D308" s="69" t="s">
        <v>13</v>
      </c>
      <c r="E308" s="69" t="s">
        <v>202</v>
      </c>
      <c r="F308" s="69" t="s">
        <v>770</v>
      </c>
      <c r="G308" s="69" t="s">
        <v>771</v>
      </c>
      <c r="H308" s="47">
        <v>121</v>
      </c>
      <c r="I308" s="48">
        <v>136</v>
      </c>
      <c r="J308" s="48"/>
      <c r="K308" s="46">
        <v>960600</v>
      </c>
      <c r="L308" s="49">
        <v>1062486.2638438649</v>
      </c>
      <c r="M308" s="50">
        <f t="shared" si="7"/>
        <v>9</v>
      </c>
      <c r="N308" s="68" t="s">
        <v>349</v>
      </c>
    </row>
    <row r="309" spans="1:14" ht="75" customHeight="1" x14ac:dyDescent="0.25">
      <c r="A309" s="86">
        <v>301</v>
      </c>
      <c r="B309" s="50" t="s">
        <v>752</v>
      </c>
      <c r="C309" s="50" t="s">
        <v>753</v>
      </c>
      <c r="D309" s="50" t="s">
        <v>17</v>
      </c>
      <c r="E309" s="50" t="s">
        <v>106</v>
      </c>
      <c r="F309" s="50" t="s">
        <v>772</v>
      </c>
      <c r="G309" s="91" t="s">
        <v>773</v>
      </c>
      <c r="H309" s="47">
        <v>50</v>
      </c>
      <c r="I309" s="48">
        <v>122</v>
      </c>
      <c r="J309" s="48"/>
      <c r="K309" s="53">
        <v>999017</v>
      </c>
      <c r="L309" s="49">
        <v>999017</v>
      </c>
      <c r="M309" s="50">
        <f t="shared" si="7"/>
        <v>10</v>
      </c>
      <c r="N309" s="68" t="s">
        <v>349</v>
      </c>
    </row>
    <row r="310" spans="1:14" ht="75" customHeight="1" x14ac:dyDescent="0.25">
      <c r="A310" s="86">
        <v>302</v>
      </c>
      <c r="B310" s="50" t="s">
        <v>752</v>
      </c>
      <c r="C310" s="69" t="s">
        <v>753</v>
      </c>
      <c r="D310" s="69" t="s">
        <v>7</v>
      </c>
      <c r="E310" s="69" t="s">
        <v>195</v>
      </c>
      <c r="F310" s="69" t="s">
        <v>774</v>
      </c>
      <c r="G310" s="87" t="s">
        <v>775</v>
      </c>
      <c r="H310" s="47" t="s">
        <v>245</v>
      </c>
      <c r="I310" s="48">
        <v>130</v>
      </c>
      <c r="J310" s="48"/>
      <c r="K310" s="49">
        <v>992000</v>
      </c>
      <c r="L310" s="49">
        <v>992000</v>
      </c>
      <c r="M310" s="50">
        <f t="shared" si="7"/>
        <v>11</v>
      </c>
      <c r="N310" s="68" t="s">
        <v>349</v>
      </c>
    </row>
    <row r="311" spans="1:14" ht="75" customHeight="1" x14ac:dyDescent="0.25">
      <c r="A311" s="86">
        <v>303</v>
      </c>
      <c r="B311" s="50" t="s">
        <v>752</v>
      </c>
      <c r="C311" s="69" t="s">
        <v>753</v>
      </c>
      <c r="D311" s="69" t="s">
        <v>138</v>
      </c>
      <c r="E311" s="69" t="s">
        <v>534</v>
      </c>
      <c r="F311" s="69" t="s">
        <v>776</v>
      </c>
      <c r="G311" s="87" t="s">
        <v>605</v>
      </c>
      <c r="H311" s="47">
        <v>7</v>
      </c>
      <c r="I311" s="48">
        <v>122</v>
      </c>
      <c r="J311" s="48"/>
      <c r="K311" s="49">
        <v>1105411</v>
      </c>
      <c r="L311" s="49">
        <v>1105411</v>
      </c>
      <c r="M311" s="50">
        <f t="shared" si="7"/>
        <v>12</v>
      </c>
      <c r="N311" s="68" t="s">
        <v>349</v>
      </c>
    </row>
    <row r="312" spans="1:14" ht="75" customHeight="1" x14ac:dyDescent="0.25">
      <c r="A312" s="86">
        <v>304</v>
      </c>
      <c r="B312" s="50" t="s">
        <v>752</v>
      </c>
      <c r="C312" s="69" t="s">
        <v>753</v>
      </c>
      <c r="D312" s="69" t="s">
        <v>7</v>
      </c>
      <c r="E312" s="69" t="s">
        <v>777</v>
      </c>
      <c r="F312" s="69" t="s">
        <v>778</v>
      </c>
      <c r="G312" s="87" t="s">
        <v>779</v>
      </c>
      <c r="H312" s="47" t="s">
        <v>245</v>
      </c>
      <c r="I312" s="48">
        <v>147</v>
      </c>
      <c r="J312" s="48"/>
      <c r="K312" s="49">
        <v>1093000</v>
      </c>
      <c r="L312" s="49">
        <v>1092999.9999999998</v>
      </c>
      <c r="M312" s="50">
        <f t="shared" si="7"/>
        <v>13</v>
      </c>
      <c r="N312" s="68" t="s">
        <v>349</v>
      </c>
    </row>
    <row r="313" spans="1:14" ht="75" customHeight="1" x14ac:dyDescent="0.25">
      <c r="A313" s="86">
        <v>305</v>
      </c>
      <c r="B313" s="50" t="s">
        <v>752</v>
      </c>
      <c r="C313" s="50" t="s">
        <v>753</v>
      </c>
      <c r="D313" s="50" t="s">
        <v>17</v>
      </c>
      <c r="E313" s="50" t="s">
        <v>106</v>
      </c>
      <c r="F313" s="50" t="s">
        <v>780</v>
      </c>
      <c r="G313" s="91" t="s">
        <v>781</v>
      </c>
      <c r="H313" s="47">
        <v>50</v>
      </c>
      <c r="I313" s="48">
        <v>129</v>
      </c>
      <c r="J313" s="48"/>
      <c r="K313" s="53">
        <v>1318966</v>
      </c>
      <c r="L313" s="49">
        <v>1507969.3848322169</v>
      </c>
      <c r="M313" s="50">
        <f t="shared" si="7"/>
        <v>14</v>
      </c>
      <c r="N313" s="68" t="s">
        <v>349</v>
      </c>
    </row>
    <row r="314" spans="1:14" ht="75" customHeight="1" x14ac:dyDescent="0.25">
      <c r="A314" s="86">
        <v>306</v>
      </c>
      <c r="B314" s="50" t="s">
        <v>782</v>
      </c>
      <c r="C314" s="69" t="s">
        <v>783</v>
      </c>
      <c r="D314" s="69" t="s">
        <v>138</v>
      </c>
      <c r="E314" s="69" t="s">
        <v>534</v>
      </c>
      <c r="F314" s="69" t="s">
        <v>784</v>
      </c>
      <c r="G314" s="87" t="s">
        <v>785</v>
      </c>
      <c r="H314" s="47">
        <v>30</v>
      </c>
      <c r="I314" s="48">
        <v>133</v>
      </c>
      <c r="J314" s="48"/>
      <c r="K314" s="49">
        <v>950850</v>
      </c>
      <c r="L314" s="49">
        <v>1087103.6020395623</v>
      </c>
      <c r="M314" s="50">
        <f>IF(B314=B312,M312+1,1)</f>
        <v>1</v>
      </c>
      <c r="N314" s="68" t="s">
        <v>349</v>
      </c>
    </row>
    <row r="315" spans="1:14" ht="75" customHeight="1" x14ac:dyDescent="0.25">
      <c r="A315" s="86">
        <v>307</v>
      </c>
      <c r="B315" s="50" t="s">
        <v>786</v>
      </c>
      <c r="C315" s="69" t="s">
        <v>787</v>
      </c>
      <c r="D315" s="69" t="s">
        <v>76</v>
      </c>
      <c r="E315" s="69" t="s">
        <v>95</v>
      </c>
      <c r="F315" s="69" t="s">
        <v>788</v>
      </c>
      <c r="G315" s="87" t="s">
        <v>789</v>
      </c>
      <c r="H315" s="47" t="s">
        <v>80</v>
      </c>
      <c r="I315" s="48">
        <v>150</v>
      </c>
      <c r="J315" s="48"/>
      <c r="K315" s="49">
        <v>758297.35</v>
      </c>
      <c r="L315" s="49">
        <v>758297.35</v>
      </c>
      <c r="M315" s="50">
        <f>IF(B315=B314,M314+1,1)</f>
        <v>1</v>
      </c>
      <c r="N315" s="68" t="s">
        <v>349</v>
      </c>
    </row>
    <row r="316" spans="1:14" ht="75" customHeight="1" x14ac:dyDescent="0.25">
      <c r="A316" s="86">
        <v>308</v>
      </c>
      <c r="B316" s="50" t="s">
        <v>790</v>
      </c>
      <c r="C316" s="69" t="s">
        <v>791</v>
      </c>
      <c r="D316" s="69" t="s">
        <v>792</v>
      </c>
      <c r="E316" s="69" t="s">
        <v>793</v>
      </c>
      <c r="F316" s="69" t="s">
        <v>794</v>
      </c>
      <c r="G316" s="87" t="s">
        <v>795</v>
      </c>
      <c r="H316" s="47">
        <v>7</v>
      </c>
      <c r="I316" s="48">
        <v>194</v>
      </c>
      <c r="J316" s="48"/>
      <c r="K316" s="49">
        <v>2047200</v>
      </c>
      <c r="L316" s="49">
        <v>2340556.8639589758</v>
      </c>
      <c r="M316" s="50">
        <f>IF(B316=B315,M315+1,1)</f>
        <v>1</v>
      </c>
      <c r="N316" s="68" t="s">
        <v>349</v>
      </c>
    </row>
    <row r="317" spans="1:14" ht="75" customHeight="1" x14ac:dyDescent="0.25">
      <c r="A317" s="86">
        <v>309</v>
      </c>
      <c r="B317" s="50" t="s">
        <v>790</v>
      </c>
      <c r="C317" s="50" t="s">
        <v>791</v>
      </c>
      <c r="D317" s="50" t="s">
        <v>17</v>
      </c>
      <c r="E317" s="50" t="s">
        <v>106</v>
      </c>
      <c r="F317" s="50" t="s">
        <v>796</v>
      </c>
      <c r="G317" s="91" t="s">
        <v>797</v>
      </c>
      <c r="H317" s="47">
        <v>50</v>
      </c>
      <c r="I317" s="48">
        <v>169</v>
      </c>
      <c r="J317" s="48"/>
      <c r="K317" s="53">
        <v>2299275</v>
      </c>
      <c r="L317" s="49">
        <v>2628753.3623384489</v>
      </c>
      <c r="M317" s="50">
        <f>IF(B317=B316,M316+1,1)</f>
        <v>2</v>
      </c>
      <c r="N317" s="68" t="s">
        <v>349</v>
      </c>
    </row>
    <row r="318" spans="1:14" ht="75" customHeight="1" x14ac:dyDescent="0.25">
      <c r="A318" s="86">
        <v>310</v>
      </c>
      <c r="B318" s="50" t="s">
        <v>790</v>
      </c>
      <c r="C318" s="50" t="s">
        <v>791</v>
      </c>
      <c r="D318" s="50" t="s">
        <v>17</v>
      </c>
      <c r="E318" s="50" t="s">
        <v>106</v>
      </c>
      <c r="F318" s="50" t="s">
        <v>798</v>
      </c>
      <c r="G318" s="91" t="s">
        <v>799</v>
      </c>
      <c r="H318" s="47">
        <v>50</v>
      </c>
      <c r="I318" s="48">
        <v>186</v>
      </c>
      <c r="J318" s="48"/>
      <c r="K318" s="53">
        <v>2596961</v>
      </c>
      <c r="L318" s="49">
        <v>2969096.7633762034</v>
      </c>
      <c r="M318" s="50">
        <f>IF(B318=B317,M317+1,1)</f>
        <v>3</v>
      </c>
      <c r="N318" s="68" t="s">
        <v>349</v>
      </c>
    </row>
    <row r="319" spans="1:14" ht="75" customHeight="1" x14ac:dyDescent="0.25">
      <c r="A319" s="86">
        <v>311</v>
      </c>
      <c r="B319" s="50" t="s">
        <v>800</v>
      </c>
      <c r="C319" s="69" t="s">
        <v>801</v>
      </c>
      <c r="D319" s="69" t="s">
        <v>13</v>
      </c>
      <c r="E319" s="69" t="s">
        <v>202</v>
      </c>
      <c r="F319" s="69" t="s">
        <v>802</v>
      </c>
      <c r="G319" s="69" t="s">
        <v>803</v>
      </c>
      <c r="H319" s="47">
        <v>121</v>
      </c>
      <c r="I319" s="48">
        <v>195</v>
      </c>
      <c r="J319" s="48"/>
      <c r="K319" s="46">
        <v>939400</v>
      </c>
      <c r="L319" s="49">
        <v>1030519.5169685652</v>
      </c>
      <c r="M319" s="50">
        <f>IF(B319=B316,M316+1,1)</f>
        <v>1</v>
      </c>
      <c r="N319" s="68" t="s">
        <v>349</v>
      </c>
    </row>
    <row r="320" spans="1:14" ht="75" customHeight="1" x14ac:dyDescent="0.25">
      <c r="A320" s="86">
        <v>312</v>
      </c>
      <c r="B320" s="50" t="s">
        <v>800</v>
      </c>
      <c r="C320" s="69" t="s">
        <v>801</v>
      </c>
      <c r="D320" s="69" t="s">
        <v>13</v>
      </c>
      <c r="E320" s="69" t="s">
        <v>202</v>
      </c>
      <c r="F320" s="69" t="s">
        <v>804</v>
      </c>
      <c r="G320" s="69" t="s">
        <v>805</v>
      </c>
      <c r="H320" s="47">
        <v>121</v>
      </c>
      <c r="I320" s="48">
        <v>169</v>
      </c>
      <c r="J320" s="48"/>
      <c r="K320" s="46">
        <v>1150100</v>
      </c>
      <c r="L320" s="49">
        <v>1263356.2205860212</v>
      </c>
      <c r="M320" s="50">
        <f t="shared" ref="M320:M328" si="8">IF(B320=B319,M319+1,1)</f>
        <v>2</v>
      </c>
      <c r="N320" s="68" t="s">
        <v>349</v>
      </c>
    </row>
    <row r="321" spans="1:14" ht="75" customHeight="1" x14ac:dyDescent="0.25">
      <c r="A321" s="86">
        <v>313</v>
      </c>
      <c r="B321" s="50" t="s">
        <v>800</v>
      </c>
      <c r="C321" s="69" t="s">
        <v>801</v>
      </c>
      <c r="D321" s="69" t="s">
        <v>7</v>
      </c>
      <c r="E321" s="69" t="s">
        <v>195</v>
      </c>
      <c r="F321" s="69" t="s">
        <v>806</v>
      </c>
      <c r="G321" s="87" t="s">
        <v>807</v>
      </c>
      <c r="H321" s="47" t="s">
        <v>245</v>
      </c>
      <c r="I321" s="48">
        <v>187</v>
      </c>
      <c r="J321" s="48"/>
      <c r="K321" s="49">
        <v>1357000</v>
      </c>
      <c r="L321" s="49">
        <v>1357000</v>
      </c>
      <c r="M321" s="50">
        <f t="shared" si="8"/>
        <v>3</v>
      </c>
      <c r="N321" s="68" t="s">
        <v>349</v>
      </c>
    </row>
    <row r="322" spans="1:14" ht="75" customHeight="1" x14ac:dyDescent="0.25">
      <c r="A322" s="86">
        <v>314</v>
      </c>
      <c r="B322" s="50" t="s">
        <v>800</v>
      </c>
      <c r="C322" s="69" t="s">
        <v>801</v>
      </c>
      <c r="D322" s="69" t="s">
        <v>13</v>
      </c>
      <c r="E322" s="69" t="s">
        <v>202</v>
      </c>
      <c r="F322" s="69" t="s">
        <v>808</v>
      </c>
      <c r="G322" s="69" t="s">
        <v>809</v>
      </c>
      <c r="H322" s="47">
        <v>121</v>
      </c>
      <c r="I322" s="48">
        <v>193</v>
      </c>
      <c r="J322" s="48"/>
      <c r="K322" s="46">
        <v>1465700</v>
      </c>
      <c r="L322" s="49">
        <v>1632630.3912473028</v>
      </c>
      <c r="M322" s="50">
        <f t="shared" si="8"/>
        <v>4</v>
      </c>
      <c r="N322" s="68" t="s">
        <v>349</v>
      </c>
    </row>
    <row r="323" spans="1:14" ht="75" customHeight="1" x14ac:dyDescent="0.25">
      <c r="A323" s="86">
        <v>315</v>
      </c>
      <c r="B323" s="50" t="s">
        <v>800</v>
      </c>
      <c r="C323" s="69" t="s">
        <v>801</v>
      </c>
      <c r="D323" s="69" t="s">
        <v>7</v>
      </c>
      <c r="E323" s="69" t="s">
        <v>706</v>
      </c>
      <c r="F323" s="69" t="s">
        <v>810</v>
      </c>
      <c r="G323" s="87" t="s">
        <v>811</v>
      </c>
      <c r="H323" s="47" t="s">
        <v>245</v>
      </c>
      <c r="I323" s="48">
        <v>182</v>
      </c>
      <c r="J323" s="48"/>
      <c r="K323" s="49">
        <v>1553000</v>
      </c>
      <c r="L323" s="49">
        <v>1552999.9999999998</v>
      </c>
      <c r="M323" s="50">
        <f t="shared" si="8"/>
        <v>5</v>
      </c>
      <c r="N323" s="68" t="s">
        <v>349</v>
      </c>
    </row>
    <row r="324" spans="1:14" ht="75" customHeight="1" x14ac:dyDescent="0.25">
      <c r="A324" s="86">
        <v>316</v>
      </c>
      <c r="B324" s="50" t="s">
        <v>800</v>
      </c>
      <c r="C324" s="69" t="s">
        <v>801</v>
      </c>
      <c r="D324" s="69" t="s">
        <v>7</v>
      </c>
      <c r="E324" s="69" t="s">
        <v>812</v>
      </c>
      <c r="F324" s="69" t="s">
        <v>813</v>
      </c>
      <c r="G324" s="87" t="s">
        <v>814</v>
      </c>
      <c r="H324" s="47" t="s">
        <v>245</v>
      </c>
      <c r="I324" s="48">
        <v>179</v>
      </c>
      <c r="J324" s="48"/>
      <c r="K324" s="49">
        <v>1782000</v>
      </c>
      <c r="L324" s="49">
        <v>1782000</v>
      </c>
      <c r="M324" s="50">
        <f t="shared" si="8"/>
        <v>6</v>
      </c>
      <c r="N324" s="68" t="s">
        <v>349</v>
      </c>
    </row>
    <row r="325" spans="1:14" ht="75" customHeight="1" x14ac:dyDescent="0.25">
      <c r="A325" s="86">
        <v>317</v>
      </c>
      <c r="B325" s="50" t="s">
        <v>800</v>
      </c>
      <c r="C325" s="69" t="s">
        <v>801</v>
      </c>
      <c r="D325" s="69" t="s">
        <v>7</v>
      </c>
      <c r="E325" s="69" t="s">
        <v>812</v>
      </c>
      <c r="F325" s="69" t="s">
        <v>815</v>
      </c>
      <c r="G325" s="87" t="s">
        <v>816</v>
      </c>
      <c r="H325" s="47" t="s">
        <v>245</v>
      </c>
      <c r="I325" s="48">
        <v>172</v>
      </c>
      <c r="J325" s="48"/>
      <c r="K325" s="49">
        <v>1875000</v>
      </c>
      <c r="L325" s="49">
        <v>1874999.9999999998</v>
      </c>
      <c r="M325" s="50">
        <f t="shared" si="8"/>
        <v>7</v>
      </c>
      <c r="N325" s="68" t="s">
        <v>349</v>
      </c>
    </row>
    <row r="326" spans="1:14" ht="75" customHeight="1" x14ac:dyDescent="0.25">
      <c r="A326" s="86">
        <v>318</v>
      </c>
      <c r="B326" s="50" t="s">
        <v>800</v>
      </c>
      <c r="C326" s="69" t="s">
        <v>801</v>
      </c>
      <c r="D326" s="69" t="s">
        <v>7</v>
      </c>
      <c r="E326" s="69" t="s">
        <v>812</v>
      </c>
      <c r="F326" s="69" t="s">
        <v>817</v>
      </c>
      <c r="G326" s="87" t="s">
        <v>816</v>
      </c>
      <c r="H326" s="47" t="s">
        <v>245</v>
      </c>
      <c r="I326" s="48">
        <v>172</v>
      </c>
      <c r="J326" s="48"/>
      <c r="K326" s="49">
        <v>11400000</v>
      </c>
      <c r="L326" s="49">
        <v>11399999.999999998</v>
      </c>
      <c r="M326" s="50">
        <f t="shared" si="8"/>
        <v>8</v>
      </c>
      <c r="N326" s="68" t="s">
        <v>349</v>
      </c>
    </row>
    <row r="327" spans="1:14" ht="75" customHeight="1" x14ac:dyDescent="0.25">
      <c r="A327" s="86">
        <v>319</v>
      </c>
      <c r="B327" s="50" t="s">
        <v>818</v>
      </c>
      <c r="C327" s="50" t="s">
        <v>819</v>
      </c>
      <c r="D327" s="50" t="s">
        <v>17</v>
      </c>
      <c r="E327" s="50" t="s">
        <v>106</v>
      </c>
      <c r="F327" s="50" t="s">
        <v>820</v>
      </c>
      <c r="G327" s="91" t="s">
        <v>821</v>
      </c>
      <c r="H327" s="47">
        <v>50</v>
      </c>
      <c r="I327" s="48">
        <v>251</v>
      </c>
      <c r="J327" s="48"/>
      <c r="K327" s="53">
        <v>3551301</v>
      </c>
      <c r="L327" s="49">
        <v>4060190.4706596197</v>
      </c>
      <c r="M327" s="50">
        <f t="shared" si="8"/>
        <v>1</v>
      </c>
      <c r="N327" s="68" t="s">
        <v>349</v>
      </c>
    </row>
    <row r="328" spans="1:14" ht="75" customHeight="1" x14ac:dyDescent="0.25">
      <c r="A328" s="86">
        <v>320</v>
      </c>
      <c r="B328" s="50" t="s">
        <v>818</v>
      </c>
      <c r="C328" s="50" t="s">
        <v>819</v>
      </c>
      <c r="D328" s="50" t="s">
        <v>17</v>
      </c>
      <c r="E328" s="50" t="s">
        <v>106</v>
      </c>
      <c r="F328" s="50" t="s">
        <v>822</v>
      </c>
      <c r="G328" s="91" t="s">
        <v>823</v>
      </c>
      <c r="H328" s="47">
        <v>50</v>
      </c>
      <c r="I328" s="48">
        <v>321</v>
      </c>
      <c r="J328" s="48"/>
      <c r="K328" s="53">
        <v>4427662</v>
      </c>
      <c r="L328" s="49">
        <v>5062131.0499171186</v>
      </c>
      <c r="M328" s="50">
        <f t="shared" si="8"/>
        <v>2</v>
      </c>
      <c r="N328" s="68" t="s">
        <v>349</v>
      </c>
    </row>
    <row r="329" spans="1:14" ht="75" customHeight="1" x14ac:dyDescent="0.25">
      <c r="A329" s="86">
        <v>321</v>
      </c>
      <c r="B329" s="50" t="s">
        <v>824</v>
      </c>
      <c r="C329" s="69" t="s">
        <v>825</v>
      </c>
      <c r="D329" s="69" t="s">
        <v>27</v>
      </c>
      <c r="E329" s="69" t="s">
        <v>113</v>
      </c>
      <c r="F329" s="69" t="s">
        <v>826</v>
      </c>
      <c r="G329" s="69" t="s">
        <v>827</v>
      </c>
      <c r="H329" s="47">
        <v>21</v>
      </c>
      <c r="I329" s="48" t="s">
        <v>828</v>
      </c>
      <c r="J329" s="50"/>
      <c r="K329" s="49">
        <v>173542</v>
      </c>
      <c r="L329" s="49">
        <v>183812.84944385575</v>
      </c>
      <c r="M329" s="50">
        <f>IF(B329=B326,M326+1,1)</f>
        <v>1</v>
      </c>
      <c r="N329" s="68" t="s">
        <v>349</v>
      </c>
    </row>
    <row r="330" spans="1:14" ht="75" customHeight="1" x14ac:dyDescent="0.25">
      <c r="A330" s="86">
        <v>322</v>
      </c>
      <c r="B330" s="50" t="s">
        <v>829</v>
      </c>
      <c r="C330" s="69" t="s">
        <v>830</v>
      </c>
      <c r="D330" s="69" t="s">
        <v>76</v>
      </c>
      <c r="E330" s="69" t="s">
        <v>77</v>
      </c>
      <c r="F330" s="69" t="s">
        <v>831</v>
      </c>
      <c r="G330" s="87" t="s">
        <v>832</v>
      </c>
      <c r="H330" s="47" t="s">
        <v>80</v>
      </c>
      <c r="I330" s="48" t="s">
        <v>81</v>
      </c>
      <c r="J330" s="50"/>
      <c r="K330" s="49">
        <v>324961.24999999994</v>
      </c>
      <c r="L330" s="49">
        <v>347268.69517118903</v>
      </c>
      <c r="M330" s="50">
        <f t="shared" ref="M330:M393" si="9">IF(B330=B329,M329+1,1)</f>
        <v>1</v>
      </c>
      <c r="N330" s="68" t="s">
        <v>3974</v>
      </c>
    </row>
    <row r="331" spans="1:14" ht="75" customHeight="1" x14ac:dyDescent="0.25">
      <c r="A331" s="86">
        <v>323</v>
      </c>
      <c r="B331" s="50" t="s">
        <v>829</v>
      </c>
      <c r="C331" s="69" t="s">
        <v>830</v>
      </c>
      <c r="D331" s="69" t="s">
        <v>76</v>
      </c>
      <c r="E331" s="69" t="s">
        <v>77</v>
      </c>
      <c r="F331" s="69" t="s">
        <v>833</v>
      </c>
      <c r="G331" s="87" t="s">
        <v>834</v>
      </c>
      <c r="H331" s="47" t="s">
        <v>80</v>
      </c>
      <c r="I331" s="48" t="s">
        <v>81</v>
      </c>
      <c r="J331" s="50"/>
      <c r="K331" s="49">
        <v>334112.94999999995</v>
      </c>
      <c r="L331" s="49">
        <v>357073.13282205979</v>
      </c>
      <c r="M331" s="50">
        <f t="shared" si="9"/>
        <v>2</v>
      </c>
      <c r="N331" s="68" t="s">
        <v>3974</v>
      </c>
    </row>
    <row r="332" spans="1:14" ht="75" customHeight="1" x14ac:dyDescent="0.25">
      <c r="A332" s="86">
        <v>324</v>
      </c>
      <c r="B332" s="50" t="s">
        <v>835</v>
      </c>
      <c r="C332" s="69" t="s">
        <v>836</v>
      </c>
      <c r="D332" s="69" t="s">
        <v>27</v>
      </c>
      <c r="E332" s="69" t="s">
        <v>131</v>
      </c>
      <c r="F332" s="69" t="s">
        <v>837</v>
      </c>
      <c r="G332" s="87" t="s">
        <v>838</v>
      </c>
      <c r="H332" s="47">
        <v>120</v>
      </c>
      <c r="I332" s="48" t="s">
        <v>839</v>
      </c>
      <c r="J332" s="50"/>
      <c r="K332" s="49">
        <v>275820.375</v>
      </c>
      <c r="L332" s="49">
        <v>292144.43226090993</v>
      </c>
      <c r="M332" s="50">
        <f t="shared" si="9"/>
        <v>1</v>
      </c>
      <c r="N332" s="68" t="s">
        <v>3974</v>
      </c>
    </row>
    <row r="333" spans="1:14" ht="75" customHeight="1" x14ac:dyDescent="0.25">
      <c r="A333" s="86">
        <v>325</v>
      </c>
      <c r="B333" s="60" t="s">
        <v>835</v>
      </c>
      <c r="C333" s="60" t="s">
        <v>836</v>
      </c>
      <c r="D333" s="50" t="s">
        <v>840</v>
      </c>
      <c r="E333" s="50" t="s">
        <v>841</v>
      </c>
      <c r="F333" s="50" t="s">
        <v>842</v>
      </c>
      <c r="G333" s="91">
        <v>592903</v>
      </c>
      <c r="H333" s="47">
        <v>30</v>
      </c>
      <c r="I333" s="48">
        <v>220</v>
      </c>
      <c r="J333" s="48"/>
      <c r="K333" s="49">
        <v>299900</v>
      </c>
      <c r="L333" s="49">
        <v>291938.33042387886</v>
      </c>
      <c r="M333" s="50">
        <f t="shared" si="9"/>
        <v>2</v>
      </c>
      <c r="N333" s="68" t="s">
        <v>3974</v>
      </c>
    </row>
    <row r="334" spans="1:14" ht="75" customHeight="1" x14ac:dyDescent="0.25">
      <c r="A334" s="86">
        <v>326</v>
      </c>
      <c r="B334" s="50" t="s">
        <v>835</v>
      </c>
      <c r="C334" s="69" t="s">
        <v>836</v>
      </c>
      <c r="D334" s="69" t="s">
        <v>27</v>
      </c>
      <c r="E334" s="69" t="s">
        <v>131</v>
      </c>
      <c r="F334" s="69" t="s">
        <v>843</v>
      </c>
      <c r="G334" s="87" t="s">
        <v>844</v>
      </c>
      <c r="H334" s="47">
        <v>120</v>
      </c>
      <c r="I334" s="48" t="s">
        <v>845</v>
      </c>
      <c r="J334" s="50"/>
      <c r="K334" s="49">
        <v>337452.75</v>
      </c>
      <c r="L334" s="49">
        <v>357424.4363333665</v>
      </c>
      <c r="M334" s="50">
        <f t="shared" si="9"/>
        <v>3</v>
      </c>
      <c r="N334" s="68" t="s">
        <v>3974</v>
      </c>
    </row>
    <row r="335" spans="1:14" ht="75" customHeight="1" x14ac:dyDescent="0.25">
      <c r="A335" s="86">
        <v>327</v>
      </c>
      <c r="B335" s="50" t="s">
        <v>835</v>
      </c>
      <c r="C335" s="69" t="s">
        <v>836</v>
      </c>
      <c r="D335" s="69" t="s">
        <v>27</v>
      </c>
      <c r="E335" s="69" t="s">
        <v>131</v>
      </c>
      <c r="F335" s="69" t="s">
        <v>846</v>
      </c>
      <c r="G335" s="87" t="s">
        <v>847</v>
      </c>
      <c r="H335" s="47">
        <v>120</v>
      </c>
      <c r="I335" s="48" t="s">
        <v>845</v>
      </c>
      <c r="J335" s="50"/>
      <c r="K335" s="49">
        <v>355125.3</v>
      </c>
      <c r="L335" s="49">
        <v>376142.91239356517</v>
      </c>
      <c r="M335" s="50">
        <f t="shared" si="9"/>
        <v>4</v>
      </c>
      <c r="N335" s="68" t="s">
        <v>3974</v>
      </c>
    </row>
    <row r="336" spans="1:14" ht="75" customHeight="1" x14ac:dyDescent="0.25">
      <c r="A336" s="86">
        <v>328</v>
      </c>
      <c r="B336" s="50" t="s">
        <v>835</v>
      </c>
      <c r="C336" s="69" t="s">
        <v>836</v>
      </c>
      <c r="D336" s="69" t="s">
        <v>848</v>
      </c>
      <c r="E336" s="69" t="s">
        <v>849</v>
      </c>
      <c r="F336" s="69" t="s">
        <v>850</v>
      </c>
      <c r="G336" s="87" t="s">
        <v>851</v>
      </c>
      <c r="H336" s="47">
        <v>120</v>
      </c>
      <c r="I336" s="48">
        <v>190</v>
      </c>
      <c r="J336" s="50"/>
      <c r="K336" s="49">
        <v>373900.79</v>
      </c>
      <c r="L336" s="49">
        <v>372167.98445113463</v>
      </c>
      <c r="M336" s="50">
        <f t="shared" si="9"/>
        <v>5</v>
      </c>
      <c r="N336" s="68" t="s">
        <v>3974</v>
      </c>
    </row>
    <row r="337" spans="1:14" ht="75" customHeight="1" x14ac:dyDescent="0.25">
      <c r="A337" s="86">
        <v>329</v>
      </c>
      <c r="B337" s="50" t="s">
        <v>835</v>
      </c>
      <c r="C337" s="69" t="s">
        <v>836</v>
      </c>
      <c r="D337" s="69" t="s">
        <v>848</v>
      </c>
      <c r="E337" s="69" t="s">
        <v>849</v>
      </c>
      <c r="F337" s="69" t="s">
        <v>852</v>
      </c>
      <c r="G337" s="87" t="s">
        <v>853</v>
      </c>
      <c r="H337" s="47">
        <v>120</v>
      </c>
      <c r="I337" s="48">
        <v>186</v>
      </c>
      <c r="J337" s="50"/>
      <c r="K337" s="49">
        <v>390702.06</v>
      </c>
      <c r="L337" s="49">
        <v>388862.97449375753</v>
      </c>
      <c r="M337" s="50">
        <f t="shared" si="9"/>
        <v>6</v>
      </c>
      <c r="N337" s="68" t="s">
        <v>3974</v>
      </c>
    </row>
    <row r="338" spans="1:14" ht="75" customHeight="1" x14ac:dyDescent="0.25">
      <c r="A338" s="86">
        <v>330</v>
      </c>
      <c r="B338" s="50" t="s">
        <v>835</v>
      </c>
      <c r="C338" s="69" t="s">
        <v>836</v>
      </c>
      <c r="D338" s="69" t="s">
        <v>848</v>
      </c>
      <c r="E338" s="69" t="s">
        <v>849</v>
      </c>
      <c r="F338" s="69" t="s">
        <v>854</v>
      </c>
      <c r="G338" s="87" t="s">
        <v>855</v>
      </c>
      <c r="H338" s="47">
        <v>120</v>
      </c>
      <c r="I338" s="48">
        <v>193</v>
      </c>
      <c r="J338" s="50"/>
      <c r="K338" s="49">
        <v>406535.73</v>
      </c>
      <c r="L338" s="49">
        <v>404570.80784554122</v>
      </c>
      <c r="M338" s="50">
        <f t="shared" si="9"/>
        <v>7</v>
      </c>
      <c r="N338" s="68" t="s">
        <v>3974</v>
      </c>
    </row>
    <row r="339" spans="1:14" ht="75" customHeight="1" x14ac:dyDescent="0.25">
      <c r="A339" s="86">
        <v>331</v>
      </c>
      <c r="B339" s="50" t="s">
        <v>835</v>
      </c>
      <c r="C339" s="69" t="s">
        <v>836</v>
      </c>
      <c r="D339" s="69" t="s">
        <v>138</v>
      </c>
      <c r="E339" s="69" t="s">
        <v>856</v>
      </c>
      <c r="F339" s="69" t="s">
        <v>857</v>
      </c>
      <c r="G339" s="69" t="s">
        <v>858</v>
      </c>
      <c r="H339" s="47">
        <v>30</v>
      </c>
      <c r="I339" s="48">
        <v>259</v>
      </c>
      <c r="J339" s="50"/>
      <c r="K339" s="49">
        <v>419950</v>
      </c>
      <c r="L339" s="49">
        <v>408801.27329612517</v>
      </c>
      <c r="M339" s="50">
        <f t="shared" si="9"/>
        <v>8</v>
      </c>
      <c r="N339" s="68" t="s">
        <v>3974</v>
      </c>
    </row>
    <row r="340" spans="1:14" ht="75" customHeight="1" x14ac:dyDescent="0.25">
      <c r="A340" s="86">
        <v>332</v>
      </c>
      <c r="B340" s="50" t="s">
        <v>835</v>
      </c>
      <c r="C340" s="69" t="s">
        <v>836</v>
      </c>
      <c r="D340" s="69" t="s">
        <v>848</v>
      </c>
      <c r="E340" s="69" t="s">
        <v>849</v>
      </c>
      <c r="F340" s="69" t="s">
        <v>859</v>
      </c>
      <c r="G340" s="87" t="s">
        <v>860</v>
      </c>
      <c r="H340" s="47">
        <v>120</v>
      </c>
      <c r="I340" s="48">
        <v>186</v>
      </c>
      <c r="J340" s="50"/>
      <c r="K340" s="49">
        <v>438291.02</v>
      </c>
      <c r="L340" s="49">
        <v>436205.87991209666</v>
      </c>
      <c r="M340" s="50">
        <f t="shared" si="9"/>
        <v>9</v>
      </c>
      <c r="N340" s="68" t="s">
        <v>3974</v>
      </c>
    </row>
    <row r="341" spans="1:14" ht="75" customHeight="1" x14ac:dyDescent="0.25">
      <c r="A341" s="86">
        <v>333</v>
      </c>
      <c r="B341" s="50" t="s">
        <v>835</v>
      </c>
      <c r="C341" s="69" t="s">
        <v>836</v>
      </c>
      <c r="D341" s="69" t="s">
        <v>138</v>
      </c>
      <c r="E341" s="69" t="s">
        <v>856</v>
      </c>
      <c r="F341" s="69" t="s">
        <v>857</v>
      </c>
      <c r="G341" s="69" t="s">
        <v>861</v>
      </c>
      <c r="H341" s="47">
        <v>30</v>
      </c>
      <c r="I341" s="48">
        <v>259</v>
      </c>
      <c r="J341" s="50"/>
      <c r="K341" s="49">
        <v>449950</v>
      </c>
      <c r="L341" s="49">
        <v>438004.8408610347</v>
      </c>
      <c r="M341" s="50">
        <f t="shared" si="9"/>
        <v>10</v>
      </c>
      <c r="N341" s="68" t="s">
        <v>3974</v>
      </c>
    </row>
    <row r="342" spans="1:14" ht="75" customHeight="1" x14ac:dyDescent="0.25">
      <c r="A342" s="86">
        <v>334</v>
      </c>
      <c r="B342" s="50" t="s">
        <v>835</v>
      </c>
      <c r="C342" s="69" t="s">
        <v>836</v>
      </c>
      <c r="D342" s="69" t="s">
        <v>848</v>
      </c>
      <c r="E342" s="69" t="s">
        <v>849</v>
      </c>
      <c r="F342" s="69" t="s">
        <v>862</v>
      </c>
      <c r="G342" s="87" t="s">
        <v>863</v>
      </c>
      <c r="H342" s="47">
        <v>120</v>
      </c>
      <c r="I342" s="48">
        <v>193</v>
      </c>
      <c r="J342" s="50"/>
      <c r="K342" s="49">
        <v>459314.61</v>
      </c>
      <c r="L342" s="49">
        <v>457079.70574024878</v>
      </c>
      <c r="M342" s="50">
        <f t="shared" si="9"/>
        <v>11</v>
      </c>
      <c r="N342" s="68" t="s">
        <v>3974</v>
      </c>
    </row>
    <row r="343" spans="1:14" ht="75" customHeight="1" x14ac:dyDescent="0.25">
      <c r="A343" s="86">
        <v>335</v>
      </c>
      <c r="B343" s="50" t="s">
        <v>835</v>
      </c>
      <c r="C343" s="69" t="s">
        <v>836</v>
      </c>
      <c r="D343" s="69" t="s">
        <v>20</v>
      </c>
      <c r="E343" s="69" t="s">
        <v>437</v>
      </c>
      <c r="F343" s="69" t="s">
        <v>864</v>
      </c>
      <c r="G343" s="87" t="s">
        <v>865</v>
      </c>
      <c r="H343" s="47" t="s">
        <v>866</v>
      </c>
      <c r="I343" s="48">
        <v>181</v>
      </c>
      <c r="J343" s="50"/>
      <c r="K343" s="46">
        <v>494861.97424999991</v>
      </c>
      <c r="L343" s="49">
        <v>508920.08905705099</v>
      </c>
      <c r="M343" s="50">
        <f t="shared" si="9"/>
        <v>12</v>
      </c>
      <c r="N343" s="68" t="s">
        <v>3974</v>
      </c>
    </row>
    <row r="344" spans="1:14" ht="75" customHeight="1" x14ac:dyDescent="0.25">
      <c r="A344" s="86">
        <v>336</v>
      </c>
      <c r="B344" s="50" t="s">
        <v>835</v>
      </c>
      <c r="C344" s="69" t="s">
        <v>836</v>
      </c>
      <c r="D344" s="69" t="s">
        <v>13</v>
      </c>
      <c r="E344" s="69" t="s">
        <v>867</v>
      </c>
      <c r="F344" s="87" t="s">
        <v>868</v>
      </c>
      <c r="G344" s="87" t="s">
        <v>869</v>
      </c>
      <c r="H344" s="47">
        <v>180</v>
      </c>
      <c r="I344" s="48">
        <v>181</v>
      </c>
      <c r="J344" s="50"/>
      <c r="K344" s="49">
        <v>486871.529025</v>
      </c>
      <c r="L344" s="49">
        <v>491515.01016418368</v>
      </c>
      <c r="M344" s="50">
        <f t="shared" si="9"/>
        <v>13</v>
      </c>
      <c r="N344" s="68" t="s">
        <v>3974</v>
      </c>
    </row>
    <row r="345" spans="1:14" ht="75" customHeight="1" x14ac:dyDescent="0.25">
      <c r="A345" s="86">
        <v>337</v>
      </c>
      <c r="B345" s="50" t="s">
        <v>835</v>
      </c>
      <c r="C345" s="69" t="s">
        <v>836</v>
      </c>
      <c r="D345" s="69" t="s">
        <v>20</v>
      </c>
      <c r="E345" s="69" t="s">
        <v>437</v>
      </c>
      <c r="F345" s="69" t="s">
        <v>870</v>
      </c>
      <c r="G345" s="87" t="s">
        <v>871</v>
      </c>
      <c r="H345" s="47" t="s">
        <v>866</v>
      </c>
      <c r="I345" s="48">
        <v>197</v>
      </c>
      <c r="J345" s="50"/>
      <c r="K345" s="46">
        <v>502747.27024999994</v>
      </c>
      <c r="L345" s="49">
        <v>517029.39175431954</v>
      </c>
      <c r="M345" s="50">
        <f t="shared" si="9"/>
        <v>14</v>
      </c>
      <c r="N345" s="68" t="s">
        <v>3974</v>
      </c>
    </row>
    <row r="346" spans="1:14" ht="75" customHeight="1" x14ac:dyDescent="0.25">
      <c r="A346" s="86">
        <v>338</v>
      </c>
      <c r="B346" s="50" t="s">
        <v>835</v>
      </c>
      <c r="C346" s="69" t="s">
        <v>836</v>
      </c>
      <c r="D346" s="54" t="s">
        <v>9</v>
      </c>
      <c r="E346" s="69" t="s">
        <v>872</v>
      </c>
      <c r="F346" s="69" t="s">
        <v>873</v>
      </c>
      <c r="G346" s="87"/>
      <c r="H346" s="93" t="s">
        <v>874</v>
      </c>
      <c r="I346" s="94">
        <v>235</v>
      </c>
      <c r="J346" s="94"/>
      <c r="K346" s="95">
        <v>525200</v>
      </c>
      <c r="L346" s="49">
        <v>599706.79694301542</v>
      </c>
      <c r="M346" s="50">
        <f t="shared" si="9"/>
        <v>15</v>
      </c>
      <c r="N346" s="68" t="s">
        <v>3974</v>
      </c>
    </row>
    <row r="347" spans="1:14" ht="75" customHeight="1" x14ac:dyDescent="0.25">
      <c r="A347" s="86">
        <v>339</v>
      </c>
      <c r="B347" s="50" t="s">
        <v>875</v>
      </c>
      <c r="C347" s="69" t="s">
        <v>876</v>
      </c>
      <c r="D347" s="69" t="s">
        <v>27</v>
      </c>
      <c r="E347" s="69" t="s">
        <v>131</v>
      </c>
      <c r="F347" s="69" t="s">
        <v>877</v>
      </c>
      <c r="G347" s="69" t="s">
        <v>878</v>
      </c>
      <c r="H347" s="47">
        <v>120</v>
      </c>
      <c r="I347" s="48" t="s">
        <v>845</v>
      </c>
      <c r="J347" s="50"/>
      <c r="K347" s="49">
        <v>391528.27500000002</v>
      </c>
      <c r="L347" s="49">
        <v>414700.34842048347</v>
      </c>
      <c r="M347" s="50">
        <f t="shared" si="9"/>
        <v>1</v>
      </c>
      <c r="N347" s="68" t="s">
        <v>3974</v>
      </c>
    </row>
    <row r="348" spans="1:14" ht="75" customHeight="1" x14ac:dyDescent="0.25">
      <c r="A348" s="86">
        <v>340</v>
      </c>
      <c r="B348" s="50" t="s">
        <v>875</v>
      </c>
      <c r="C348" s="69" t="s">
        <v>876</v>
      </c>
      <c r="D348" s="69" t="s">
        <v>27</v>
      </c>
      <c r="E348" s="69" t="s">
        <v>131</v>
      </c>
      <c r="F348" s="69" t="s">
        <v>879</v>
      </c>
      <c r="G348" s="69" t="s">
        <v>880</v>
      </c>
      <c r="H348" s="47">
        <v>120</v>
      </c>
      <c r="I348" s="48" t="s">
        <v>845</v>
      </c>
      <c r="J348" s="50"/>
      <c r="K348" s="49">
        <v>424086.15</v>
      </c>
      <c r="L348" s="49">
        <v>449185.11738469306</v>
      </c>
      <c r="M348" s="50">
        <f t="shared" si="9"/>
        <v>2</v>
      </c>
      <c r="N348" s="68" t="s">
        <v>3974</v>
      </c>
    </row>
    <row r="349" spans="1:14" ht="75" customHeight="1" x14ac:dyDescent="0.25">
      <c r="A349" s="86">
        <v>341</v>
      </c>
      <c r="B349" s="50" t="s">
        <v>875</v>
      </c>
      <c r="C349" s="69" t="s">
        <v>876</v>
      </c>
      <c r="D349" s="69" t="s">
        <v>848</v>
      </c>
      <c r="E349" s="69" t="s">
        <v>849</v>
      </c>
      <c r="F349" s="69" t="s">
        <v>881</v>
      </c>
      <c r="G349" s="87" t="s">
        <v>882</v>
      </c>
      <c r="H349" s="47">
        <v>120</v>
      </c>
      <c r="I349" s="48">
        <v>186</v>
      </c>
      <c r="J349" s="50"/>
      <c r="K349" s="49">
        <v>484472.54</v>
      </c>
      <c r="L349" s="49">
        <v>482006.20373405551</v>
      </c>
      <c r="M349" s="50">
        <f t="shared" si="9"/>
        <v>3</v>
      </c>
      <c r="N349" s="68" t="s">
        <v>3974</v>
      </c>
    </row>
    <row r="350" spans="1:14" ht="75" customHeight="1" x14ac:dyDescent="0.25">
      <c r="A350" s="86">
        <v>342</v>
      </c>
      <c r="B350" s="50" t="s">
        <v>875</v>
      </c>
      <c r="C350" s="69" t="s">
        <v>876</v>
      </c>
      <c r="D350" s="69" t="s">
        <v>848</v>
      </c>
      <c r="E350" s="69" t="s">
        <v>849</v>
      </c>
      <c r="F350" s="69" t="s">
        <v>883</v>
      </c>
      <c r="G350" s="87" t="s">
        <v>884</v>
      </c>
      <c r="H350" s="47">
        <v>120</v>
      </c>
      <c r="I350" s="48">
        <v>193</v>
      </c>
      <c r="J350" s="50"/>
      <c r="K350" s="49">
        <v>500306.21</v>
      </c>
      <c r="L350" s="49">
        <v>497733.32571397105</v>
      </c>
      <c r="M350" s="50">
        <f t="shared" si="9"/>
        <v>4</v>
      </c>
      <c r="N350" s="68" t="s">
        <v>3974</v>
      </c>
    </row>
    <row r="351" spans="1:14" ht="75" customHeight="1" x14ac:dyDescent="0.25">
      <c r="A351" s="86">
        <v>343</v>
      </c>
      <c r="B351" s="50" t="s">
        <v>875</v>
      </c>
      <c r="C351" s="69" t="s">
        <v>876</v>
      </c>
      <c r="D351" s="69" t="s">
        <v>20</v>
      </c>
      <c r="E351" s="69" t="s">
        <v>437</v>
      </c>
      <c r="F351" s="69" t="s">
        <v>885</v>
      </c>
      <c r="G351" s="87" t="s">
        <v>886</v>
      </c>
      <c r="H351" s="47" t="s">
        <v>866</v>
      </c>
      <c r="I351" s="48">
        <v>187</v>
      </c>
      <c r="J351" s="50"/>
      <c r="K351" s="46">
        <v>528214.45499999996</v>
      </c>
      <c r="L351" s="49">
        <v>543220.05219179892</v>
      </c>
      <c r="M351" s="50">
        <f t="shared" si="9"/>
        <v>5</v>
      </c>
      <c r="N351" s="68" t="s">
        <v>3974</v>
      </c>
    </row>
    <row r="352" spans="1:14" ht="75" customHeight="1" x14ac:dyDescent="0.25">
      <c r="A352" s="86">
        <v>344</v>
      </c>
      <c r="B352" s="50" t="s">
        <v>875</v>
      </c>
      <c r="C352" s="69" t="s">
        <v>876</v>
      </c>
      <c r="D352" s="69" t="s">
        <v>848</v>
      </c>
      <c r="E352" s="69" t="s">
        <v>849</v>
      </c>
      <c r="F352" s="69" t="s">
        <v>887</v>
      </c>
      <c r="G352" s="87" t="s">
        <v>888</v>
      </c>
      <c r="H352" s="47">
        <v>120</v>
      </c>
      <c r="I352" s="48">
        <v>193</v>
      </c>
      <c r="J352" s="50"/>
      <c r="K352" s="49">
        <v>530038.31000000006</v>
      </c>
      <c r="L352" s="49">
        <v>527270.45345759531</v>
      </c>
      <c r="M352" s="50">
        <f t="shared" si="9"/>
        <v>6</v>
      </c>
      <c r="N352" s="68" t="s">
        <v>349</v>
      </c>
    </row>
    <row r="353" spans="1:14" ht="75" customHeight="1" x14ac:dyDescent="0.25">
      <c r="A353" s="86">
        <v>345</v>
      </c>
      <c r="B353" s="50" t="s">
        <v>875</v>
      </c>
      <c r="C353" s="69" t="s">
        <v>876</v>
      </c>
      <c r="D353" s="69" t="s">
        <v>20</v>
      </c>
      <c r="E353" s="69" t="s">
        <v>437</v>
      </c>
      <c r="F353" s="69" t="s">
        <v>889</v>
      </c>
      <c r="G353" s="87" t="s">
        <v>890</v>
      </c>
      <c r="H353" s="47" t="s">
        <v>866</v>
      </c>
      <c r="I353" s="48">
        <v>203</v>
      </c>
      <c r="J353" s="50"/>
      <c r="K353" s="46">
        <v>539857.84149999998</v>
      </c>
      <c r="L353" s="49">
        <v>555194.20579995669</v>
      </c>
      <c r="M353" s="50">
        <f t="shared" si="9"/>
        <v>7</v>
      </c>
      <c r="N353" s="68" t="s">
        <v>349</v>
      </c>
    </row>
    <row r="354" spans="1:14" ht="75" customHeight="1" x14ac:dyDescent="0.25">
      <c r="A354" s="86">
        <v>346</v>
      </c>
      <c r="B354" s="50" t="s">
        <v>875</v>
      </c>
      <c r="C354" s="69" t="s">
        <v>876</v>
      </c>
      <c r="D354" s="69" t="s">
        <v>13</v>
      </c>
      <c r="E354" s="69" t="s">
        <v>867</v>
      </c>
      <c r="F354" s="87" t="s">
        <v>891</v>
      </c>
      <c r="G354" s="87" t="s">
        <v>892</v>
      </c>
      <c r="H354" s="47">
        <v>180</v>
      </c>
      <c r="I354" s="48">
        <v>187</v>
      </c>
      <c r="J354" s="50"/>
      <c r="K354" s="49">
        <v>548150.92902499996</v>
      </c>
      <c r="L354" s="49">
        <v>549568.81474478194</v>
      </c>
      <c r="M354" s="50">
        <f t="shared" si="9"/>
        <v>8</v>
      </c>
      <c r="N354" s="68" t="s">
        <v>349</v>
      </c>
    </row>
    <row r="355" spans="1:14" ht="75" customHeight="1" x14ac:dyDescent="0.25">
      <c r="A355" s="86">
        <v>347</v>
      </c>
      <c r="B355" s="50" t="s">
        <v>893</v>
      </c>
      <c r="C355" s="69" t="s">
        <v>894</v>
      </c>
      <c r="D355" s="69" t="s">
        <v>848</v>
      </c>
      <c r="E355" s="69" t="s">
        <v>849</v>
      </c>
      <c r="F355" s="69" t="s">
        <v>895</v>
      </c>
      <c r="G355" s="87" t="s">
        <v>896</v>
      </c>
      <c r="H355" s="47">
        <v>120</v>
      </c>
      <c r="I355" s="48">
        <v>186</v>
      </c>
      <c r="J355" s="50"/>
      <c r="K355" s="49">
        <v>415068.31</v>
      </c>
      <c r="L355" s="49">
        <v>413079.97984162247</v>
      </c>
      <c r="M355" s="50">
        <f t="shared" si="9"/>
        <v>1</v>
      </c>
      <c r="N355" s="68" t="s">
        <v>3974</v>
      </c>
    </row>
    <row r="356" spans="1:14" ht="75" customHeight="1" x14ac:dyDescent="0.25">
      <c r="A356" s="86">
        <v>348</v>
      </c>
      <c r="B356" s="50" t="s">
        <v>893</v>
      </c>
      <c r="C356" s="69" t="s">
        <v>894</v>
      </c>
      <c r="D356" s="69" t="s">
        <v>848</v>
      </c>
      <c r="E356" s="69" t="s">
        <v>849</v>
      </c>
      <c r="F356" s="69" t="s">
        <v>897</v>
      </c>
      <c r="G356" s="87" t="s">
        <v>898</v>
      </c>
      <c r="H356" s="47">
        <v>120</v>
      </c>
      <c r="I356" s="48">
        <v>186</v>
      </c>
      <c r="J356" s="50"/>
      <c r="K356" s="49">
        <v>433189.06</v>
      </c>
      <c r="L356" s="49">
        <v>431092.17155357485</v>
      </c>
      <c r="M356" s="50">
        <f t="shared" si="9"/>
        <v>2</v>
      </c>
      <c r="N356" s="68" t="s">
        <v>3974</v>
      </c>
    </row>
    <row r="357" spans="1:14" ht="75" customHeight="1" x14ac:dyDescent="0.25">
      <c r="A357" s="86">
        <v>349</v>
      </c>
      <c r="B357" s="50" t="s">
        <v>893</v>
      </c>
      <c r="C357" s="69" t="s">
        <v>894</v>
      </c>
      <c r="D357" s="69" t="s">
        <v>848</v>
      </c>
      <c r="E357" s="69" t="s">
        <v>849</v>
      </c>
      <c r="F357" s="69" t="s">
        <v>899</v>
      </c>
      <c r="G357" s="87" t="s">
        <v>900</v>
      </c>
      <c r="H357" s="47">
        <v>120</v>
      </c>
      <c r="I357" s="48">
        <v>186</v>
      </c>
      <c r="J357" s="50"/>
      <c r="K357" s="49">
        <v>455620.09</v>
      </c>
      <c r="L357" s="49">
        <v>453446.64793802262</v>
      </c>
      <c r="M357" s="50">
        <f t="shared" si="9"/>
        <v>3</v>
      </c>
      <c r="N357" s="68" t="s">
        <v>3974</v>
      </c>
    </row>
    <row r="358" spans="1:14" ht="75" customHeight="1" x14ac:dyDescent="0.25">
      <c r="A358" s="86">
        <v>350</v>
      </c>
      <c r="B358" s="50" t="s">
        <v>893</v>
      </c>
      <c r="C358" s="69" t="s">
        <v>894</v>
      </c>
      <c r="D358" s="69" t="s">
        <v>848</v>
      </c>
      <c r="E358" s="69" t="s">
        <v>849</v>
      </c>
      <c r="F358" s="69" t="s">
        <v>901</v>
      </c>
      <c r="G358" s="87" t="s">
        <v>902</v>
      </c>
      <c r="H358" s="47">
        <v>120</v>
      </c>
      <c r="I358" s="48">
        <v>192</v>
      </c>
      <c r="J358" s="50"/>
      <c r="K358" s="49">
        <v>476291.81</v>
      </c>
      <c r="L358" s="49">
        <v>473975.51412560401</v>
      </c>
      <c r="M358" s="50">
        <f t="shared" si="9"/>
        <v>4</v>
      </c>
      <c r="N358" s="68" t="s">
        <v>3974</v>
      </c>
    </row>
    <row r="359" spans="1:14" ht="75" customHeight="1" x14ac:dyDescent="0.25">
      <c r="A359" s="86">
        <v>351</v>
      </c>
      <c r="B359" s="50" t="s">
        <v>893</v>
      </c>
      <c r="C359" s="69" t="s">
        <v>894</v>
      </c>
      <c r="D359" s="69" t="s">
        <v>20</v>
      </c>
      <c r="E359" s="69" t="s">
        <v>437</v>
      </c>
      <c r="F359" s="69" t="s">
        <v>903</v>
      </c>
      <c r="G359" s="87" t="s">
        <v>904</v>
      </c>
      <c r="H359" s="47" t="s">
        <v>866</v>
      </c>
      <c r="I359" s="48">
        <v>181</v>
      </c>
      <c r="J359" s="50"/>
      <c r="K359" s="46">
        <v>520020.8015</v>
      </c>
      <c r="L359" s="49">
        <v>534793.63212741143</v>
      </c>
      <c r="M359" s="50">
        <f t="shared" si="9"/>
        <v>5</v>
      </c>
      <c r="N359" s="68" t="s">
        <v>3974</v>
      </c>
    </row>
    <row r="360" spans="1:14" ht="75" customHeight="1" x14ac:dyDescent="0.25">
      <c r="A360" s="86">
        <v>352</v>
      </c>
      <c r="B360" s="50" t="s">
        <v>893</v>
      </c>
      <c r="C360" s="69" t="s">
        <v>894</v>
      </c>
      <c r="D360" s="69" t="s">
        <v>20</v>
      </c>
      <c r="E360" s="69" t="s">
        <v>437</v>
      </c>
      <c r="F360" s="69" t="s">
        <v>905</v>
      </c>
      <c r="G360" s="87" t="s">
        <v>906</v>
      </c>
      <c r="H360" s="47" t="s">
        <v>866</v>
      </c>
      <c r="I360" s="48">
        <v>197</v>
      </c>
      <c r="J360" s="50"/>
      <c r="K360" s="46">
        <v>522805.73424999998</v>
      </c>
      <c r="L360" s="49">
        <v>537657.67967379233</v>
      </c>
      <c r="M360" s="50">
        <f t="shared" si="9"/>
        <v>6</v>
      </c>
      <c r="N360" s="68" t="s">
        <v>3974</v>
      </c>
    </row>
    <row r="361" spans="1:14" ht="75" customHeight="1" x14ac:dyDescent="0.25">
      <c r="A361" s="86">
        <v>353</v>
      </c>
      <c r="B361" s="50" t="s">
        <v>893</v>
      </c>
      <c r="C361" s="69" t="s">
        <v>894</v>
      </c>
      <c r="D361" s="69" t="s">
        <v>20</v>
      </c>
      <c r="E361" s="69" t="s">
        <v>437</v>
      </c>
      <c r="F361" s="69" t="s">
        <v>907</v>
      </c>
      <c r="G361" s="87" t="s">
        <v>908</v>
      </c>
      <c r="H361" s="47" t="s">
        <v>866</v>
      </c>
      <c r="I361" s="48">
        <v>197</v>
      </c>
      <c r="J361" s="50"/>
      <c r="K361" s="46">
        <v>562014.32249999989</v>
      </c>
      <c r="L361" s="49">
        <v>577980.11150790728</v>
      </c>
      <c r="M361" s="50">
        <f t="shared" si="9"/>
        <v>7</v>
      </c>
      <c r="N361" s="68" t="s">
        <v>3974</v>
      </c>
    </row>
    <row r="362" spans="1:14" ht="75" customHeight="1" x14ac:dyDescent="0.25">
      <c r="A362" s="86">
        <v>354</v>
      </c>
      <c r="B362" s="50" t="s">
        <v>909</v>
      </c>
      <c r="C362" s="69" t="s">
        <v>894</v>
      </c>
      <c r="D362" s="69" t="s">
        <v>20</v>
      </c>
      <c r="E362" s="69" t="s">
        <v>437</v>
      </c>
      <c r="F362" s="69" t="s">
        <v>910</v>
      </c>
      <c r="G362" s="87" t="s">
        <v>911</v>
      </c>
      <c r="H362" s="47" t="s">
        <v>866</v>
      </c>
      <c r="I362" s="48">
        <v>203</v>
      </c>
      <c r="J362" s="50"/>
      <c r="K362" s="46">
        <v>549152.01</v>
      </c>
      <c r="L362" s="49">
        <v>564752.404463129</v>
      </c>
      <c r="M362" s="50">
        <f t="shared" si="9"/>
        <v>1</v>
      </c>
      <c r="N362" s="68" t="s">
        <v>349</v>
      </c>
    </row>
    <row r="363" spans="1:14" ht="75" customHeight="1" x14ac:dyDescent="0.25">
      <c r="A363" s="86">
        <v>355</v>
      </c>
      <c r="B363" s="50" t="s">
        <v>909</v>
      </c>
      <c r="C363" s="69" t="s">
        <v>912</v>
      </c>
      <c r="D363" s="69" t="s">
        <v>20</v>
      </c>
      <c r="E363" s="69" t="s">
        <v>437</v>
      </c>
      <c r="F363" s="69" t="s">
        <v>913</v>
      </c>
      <c r="G363" s="87" t="s">
        <v>914</v>
      </c>
      <c r="H363" s="47" t="s">
        <v>866</v>
      </c>
      <c r="I363" s="48">
        <v>195</v>
      </c>
      <c r="J363" s="50"/>
      <c r="K363" s="46">
        <v>651020.71149999998</v>
      </c>
      <c r="L363" s="49">
        <v>669515.00764774065</v>
      </c>
      <c r="M363" s="50">
        <f t="shared" si="9"/>
        <v>2</v>
      </c>
      <c r="N363" s="68" t="s">
        <v>349</v>
      </c>
    </row>
    <row r="364" spans="1:14" ht="75" customHeight="1" x14ac:dyDescent="0.25">
      <c r="A364" s="86">
        <v>356</v>
      </c>
      <c r="B364" s="50" t="s">
        <v>909</v>
      </c>
      <c r="C364" s="69" t="s">
        <v>912</v>
      </c>
      <c r="D364" s="69" t="s">
        <v>20</v>
      </c>
      <c r="E364" s="69" t="s">
        <v>437</v>
      </c>
      <c r="F364" s="69" t="s">
        <v>915</v>
      </c>
      <c r="G364" s="87" t="s">
        <v>916</v>
      </c>
      <c r="H364" s="47" t="s">
        <v>866</v>
      </c>
      <c r="I364" s="48">
        <v>195</v>
      </c>
      <c r="J364" s="50"/>
      <c r="K364" s="46">
        <v>763034.74599999993</v>
      </c>
      <c r="L364" s="49">
        <v>784711.15400708979</v>
      </c>
      <c r="M364" s="50">
        <f t="shared" si="9"/>
        <v>3</v>
      </c>
      <c r="N364" s="68" t="s">
        <v>349</v>
      </c>
    </row>
    <row r="365" spans="1:14" ht="75" customHeight="1" x14ac:dyDescent="0.25">
      <c r="A365" s="86">
        <v>357</v>
      </c>
      <c r="B365" s="50" t="s">
        <v>917</v>
      </c>
      <c r="C365" s="69" t="s">
        <v>918</v>
      </c>
      <c r="D365" s="69" t="s">
        <v>27</v>
      </c>
      <c r="E365" s="69" t="s">
        <v>919</v>
      </c>
      <c r="F365" s="69" t="s">
        <v>920</v>
      </c>
      <c r="G365" s="87" t="s">
        <v>921</v>
      </c>
      <c r="H365" s="47">
        <v>30</v>
      </c>
      <c r="I365" s="48">
        <v>210</v>
      </c>
      <c r="J365" s="50"/>
      <c r="K365" s="49">
        <v>369404.58049999998</v>
      </c>
      <c r="L365" s="49">
        <v>391267.29287041281</v>
      </c>
      <c r="M365" s="50">
        <f t="shared" si="9"/>
        <v>1</v>
      </c>
      <c r="N365" s="68" t="s">
        <v>3974</v>
      </c>
    </row>
    <row r="366" spans="1:14" ht="75" customHeight="1" x14ac:dyDescent="0.25">
      <c r="A366" s="86">
        <v>358</v>
      </c>
      <c r="B366" s="50" t="s">
        <v>917</v>
      </c>
      <c r="C366" s="69" t="s">
        <v>918</v>
      </c>
      <c r="D366" s="69" t="s">
        <v>27</v>
      </c>
      <c r="E366" s="69" t="s">
        <v>919</v>
      </c>
      <c r="F366" s="69" t="s">
        <v>922</v>
      </c>
      <c r="G366" s="69" t="s">
        <v>923</v>
      </c>
      <c r="H366" s="47">
        <v>30</v>
      </c>
      <c r="I366" s="48">
        <v>210</v>
      </c>
      <c r="J366" s="50"/>
      <c r="K366" s="49">
        <v>395412.65</v>
      </c>
      <c r="L366" s="49">
        <v>418814.61492114892</v>
      </c>
      <c r="M366" s="50">
        <f t="shared" si="9"/>
        <v>2</v>
      </c>
      <c r="N366" s="68" t="s">
        <v>3974</v>
      </c>
    </row>
    <row r="367" spans="1:14" ht="75" customHeight="1" x14ac:dyDescent="0.25">
      <c r="A367" s="86">
        <v>359</v>
      </c>
      <c r="B367" s="50" t="s">
        <v>917</v>
      </c>
      <c r="C367" s="69" t="s">
        <v>918</v>
      </c>
      <c r="D367" s="69" t="s">
        <v>27</v>
      </c>
      <c r="E367" s="69" t="s">
        <v>919</v>
      </c>
      <c r="F367" s="69" t="s">
        <v>924</v>
      </c>
      <c r="G367" s="87" t="s">
        <v>925</v>
      </c>
      <c r="H367" s="47">
        <v>30</v>
      </c>
      <c r="I367" s="48">
        <v>210</v>
      </c>
      <c r="J367" s="50"/>
      <c r="K367" s="49">
        <v>396522.82550000004</v>
      </c>
      <c r="L367" s="49">
        <v>419990.49466229376</v>
      </c>
      <c r="M367" s="50">
        <f t="shared" si="9"/>
        <v>3</v>
      </c>
      <c r="N367" s="68" t="s">
        <v>3974</v>
      </c>
    </row>
    <row r="368" spans="1:14" ht="75" customHeight="1" x14ac:dyDescent="0.25">
      <c r="A368" s="86">
        <v>360</v>
      </c>
      <c r="B368" s="50" t="s">
        <v>917</v>
      </c>
      <c r="C368" s="69" t="s">
        <v>918</v>
      </c>
      <c r="D368" s="69" t="s">
        <v>138</v>
      </c>
      <c r="E368" s="69" t="s">
        <v>856</v>
      </c>
      <c r="F368" s="69" t="s">
        <v>926</v>
      </c>
      <c r="G368" s="69" t="s">
        <v>927</v>
      </c>
      <c r="H368" s="47">
        <v>30</v>
      </c>
      <c r="I368" s="48">
        <v>210</v>
      </c>
      <c r="J368" s="50"/>
      <c r="K368" s="49">
        <v>399150</v>
      </c>
      <c r="L368" s="49">
        <v>388553.4664511212</v>
      </c>
      <c r="M368" s="50">
        <f t="shared" si="9"/>
        <v>4</v>
      </c>
      <c r="N368" s="68" t="s">
        <v>3974</v>
      </c>
    </row>
    <row r="369" spans="1:14" ht="75" customHeight="1" x14ac:dyDescent="0.25">
      <c r="A369" s="86">
        <v>361</v>
      </c>
      <c r="B369" s="50" t="s">
        <v>917</v>
      </c>
      <c r="C369" s="69" t="s">
        <v>918</v>
      </c>
      <c r="D369" s="69" t="s">
        <v>27</v>
      </c>
      <c r="E369" s="69" t="s">
        <v>919</v>
      </c>
      <c r="F369" s="69" t="s">
        <v>928</v>
      </c>
      <c r="G369" s="87" t="s">
        <v>929</v>
      </c>
      <c r="H369" s="47">
        <v>30</v>
      </c>
      <c r="I369" s="48">
        <v>210</v>
      </c>
      <c r="J369" s="50"/>
      <c r="K369" s="49">
        <v>399617.00750000007</v>
      </c>
      <c r="L369" s="49">
        <v>423267.80165494041</v>
      </c>
      <c r="M369" s="50">
        <f t="shared" si="9"/>
        <v>5</v>
      </c>
      <c r="N369" s="68" t="s">
        <v>3974</v>
      </c>
    </row>
    <row r="370" spans="1:14" ht="75" customHeight="1" x14ac:dyDescent="0.25">
      <c r="A370" s="86">
        <v>362</v>
      </c>
      <c r="B370" s="60" t="s">
        <v>917</v>
      </c>
      <c r="C370" s="60" t="s">
        <v>918</v>
      </c>
      <c r="D370" s="50" t="s">
        <v>840</v>
      </c>
      <c r="E370" s="50" t="s">
        <v>841</v>
      </c>
      <c r="F370" s="50" t="s">
        <v>930</v>
      </c>
      <c r="G370" s="91">
        <v>593099</v>
      </c>
      <c r="H370" s="47">
        <v>30</v>
      </c>
      <c r="I370" s="48">
        <v>220</v>
      </c>
      <c r="J370" s="48"/>
      <c r="K370" s="49">
        <v>399900</v>
      </c>
      <c r="L370" s="49">
        <v>389283.55564024398</v>
      </c>
      <c r="M370" s="50">
        <f t="shared" si="9"/>
        <v>6</v>
      </c>
      <c r="N370" s="68" t="s">
        <v>3974</v>
      </c>
    </row>
    <row r="371" spans="1:14" ht="75" customHeight="1" x14ac:dyDescent="0.25">
      <c r="A371" s="86">
        <v>363</v>
      </c>
      <c r="B371" s="50" t="s">
        <v>917</v>
      </c>
      <c r="C371" s="69" t="s">
        <v>918</v>
      </c>
      <c r="D371" s="69" t="s">
        <v>27</v>
      </c>
      <c r="E371" s="69" t="s">
        <v>919</v>
      </c>
      <c r="F371" s="69" t="s">
        <v>931</v>
      </c>
      <c r="G371" s="69" t="s">
        <v>932</v>
      </c>
      <c r="H371" s="47">
        <v>30</v>
      </c>
      <c r="I371" s="48">
        <v>210</v>
      </c>
      <c r="J371" s="50"/>
      <c r="K371" s="49">
        <v>422932.10000000003</v>
      </c>
      <c r="L371" s="49">
        <v>447962.76649038121</v>
      </c>
      <c r="M371" s="50">
        <f t="shared" si="9"/>
        <v>7</v>
      </c>
      <c r="N371" s="68" t="s">
        <v>3974</v>
      </c>
    </row>
    <row r="372" spans="1:14" ht="75" customHeight="1" x14ac:dyDescent="0.25">
      <c r="A372" s="86">
        <v>364</v>
      </c>
      <c r="B372" s="50" t="s">
        <v>917</v>
      </c>
      <c r="C372" s="69" t="s">
        <v>918</v>
      </c>
      <c r="D372" s="69" t="s">
        <v>27</v>
      </c>
      <c r="E372" s="69" t="s">
        <v>919</v>
      </c>
      <c r="F372" s="69" t="s">
        <v>933</v>
      </c>
      <c r="G372" s="87" t="s">
        <v>934</v>
      </c>
      <c r="H372" s="47">
        <v>30</v>
      </c>
      <c r="I372" s="48">
        <v>210</v>
      </c>
      <c r="J372" s="50"/>
      <c r="K372" s="49">
        <v>426243.59</v>
      </c>
      <c r="L372" s="49">
        <v>451470.24256421253</v>
      </c>
      <c r="M372" s="50">
        <f t="shared" si="9"/>
        <v>8</v>
      </c>
      <c r="N372" s="68" t="s">
        <v>3974</v>
      </c>
    </row>
    <row r="373" spans="1:14" ht="75" customHeight="1" x14ac:dyDescent="0.25">
      <c r="A373" s="86">
        <v>365</v>
      </c>
      <c r="B373" s="50" t="s">
        <v>917</v>
      </c>
      <c r="C373" s="69" t="s">
        <v>918</v>
      </c>
      <c r="D373" s="69" t="s">
        <v>27</v>
      </c>
      <c r="E373" s="69" t="s">
        <v>919</v>
      </c>
      <c r="F373" s="69" t="s">
        <v>935</v>
      </c>
      <c r="G373" s="87" t="s">
        <v>936</v>
      </c>
      <c r="H373" s="47">
        <v>30</v>
      </c>
      <c r="I373" s="48">
        <v>247</v>
      </c>
      <c r="J373" s="50"/>
      <c r="K373" s="49">
        <v>435274.48250000004</v>
      </c>
      <c r="L373" s="49">
        <v>461035.61626882671</v>
      </c>
      <c r="M373" s="50">
        <f t="shared" si="9"/>
        <v>9</v>
      </c>
      <c r="N373" s="68" t="s">
        <v>3974</v>
      </c>
    </row>
    <row r="374" spans="1:14" ht="75" customHeight="1" x14ac:dyDescent="0.25">
      <c r="A374" s="86">
        <v>366</v>
      </c>
      <c r="B374" s="50" t="s">
        <v>917</v>
      </c>
      <c r="C374" s="69" t="s">
        <v>918</v>
      </c>
      <c r="D374" s="69" t="s">
        <v>286</v>
      </c>
      <c r="E374" s="69" t="s">
        <v>287</v>
      </c>
      <c r="F374" s="69" t="s">
        <v>937</v>
      </c>
      <c r="G374" s="87" t="s">
        <v>938</v>
      </c>
      <c r="H374" s="47">
        <v>30</v>
      </c>
      <c r="I374" s="48">
        <v>222</v>
      </c>
      <c r="J374" s="50"/>
      <c r="K374" s="49">
        <v>439900</v>
      </c>
      <c r="L374" s="49">
        <v>465934.88878975774</v>
      </c>
      <c r="M374" s="50">
        <f t="shared" si="9"/>
        <v>10</v>
      </c>
      <c r="N374" s="68" t="s">
        <v>3974</v>
      </c>
    </row>
    <row r="375" spans="1:14" ht="75" customHeight="1" x14ac:dyDescent="0.25">
      <c r="A375" s="86">
        <v>367</v>
      </c>
      <c r="B375" s="60" t="s">
        <v>917</v>
      </c>
      <c r="C375" s="60" t="s">
        <v>918</v>
      </c>
      <c r="D375" s="50" t="s">
        <v>840</v>
      </c>
      <c r="E375" s="50" t="s">
        <v>841</v>
      </c>
      <c r="F375" s="50" t="s">
        <v>939</v>
      </c>
      <c r="G375" s="91">
        <v>593098</v>
      </c>
      <c r="H375" s="47">
        <v>30</v>
      </c>
      <c r="I375" s="48">
        <v>220</v>
      </c>
      <c r="J375" s="48"/>
      <c r="K375" s="49">
        <v>449900</v>
      </c>
      <c r="L375" s="49">
        <v>437956.16824842658</v>
      </c>
      <c r="M375" s="50">
        <f t="shared" si="9"/>
        <v>11</v>
      </c>
      <c r="N375" s="68" t="s">
        <v>3974</v>
      </c>
    </row>
    <row r="376" spans="1:14" ht="75" customHeight="1" x14ac:dyDescent="0.25">
      <c r="A376" s="86">
        <v>368</v>
      </c>
      <c r="B376" s="50" t="s">
        <v>917</v>
      </c>
      <c r="C376" s="69" t="s">
        <v>918</v>
      </c>
      <c r="D376" s="69" t="s">
        <v>138</v>
      </c>
      <c r="E376" s="69" t="s">
        <v>856</v>
      </c>
      <c r="F376" s="69" t="s">
        <v>857</v>
      </c>
      <c r="G376" s="69" t="s">
        <v>940</v>
      </c>
      <c r="H376" s="47">
        <v>30</v>
      </c>
      <c r="I376" s="48">
        <v>259</v>
      </c>
      <c r="J376" s="50"/>
      <c r="K376" s="49">
        <v>454950</v>
      </c>
      <c r="L376" s="49">
        <v>442872.10212185292</v>
      </c>
      <c r="M376" s="50">
        <f t="shared" si="9"/>
        <v>12</v>
      </c>
      <c r="N376" s="68" t="s">
        <v>3974</v>
      </c>
    </row>
    <row r="377" spans="1:14" ht="75" customHeight="1" x14ac:dyDescent="0.25">
      <c r="A377" s="86">
        <v>369</v>
      </c>
      <c r="B377" s="50" t="s">
        <v>917</v>
      </c>
      <c r="C377" s="69" t="s">
        <v>918</v>
      </c>
      <c r="D377" s="69" t="s">
        <v>286</v>
      </c>
      <c r="E377" s="69" t="s">
        <v>287</v>
      </c>
      <c r="F377" s="69" t="s">
        <v>941</v>
      </c>
      <c r="G377" s="87" t="s">
        <v>942</v>
      </c>
      <c r="H377" s="47" t="s">
        <v>128</v>
      </c>
      <c r="I377" s="48">
        <v>235</v>
      </c>
      <c r="J377" s="50"/>
      <c r="K377" s="49">
        <v>455900</v>
      </c>
      <c r="L377" s="49">
        <v>482881.82723175845</v>
      </c>
      <c r="M377" s="50">
        <f t="shared" si="9"/>
        <v>13</v>
      </c>
      <c r="N377" s="68" t="s">
        <v>3974</v>
      </c>
    </row>
    <row r="378" spans="1:14" ht="75" customHeight="1" x14ac:dyDescent="0.25">
      <c r="A378" s="86">
        <v>370</v>
      </c>
      <c r="B378" s="50" t="s">
        <v>917</v>
      </c>
      <c r="C378" s="69" t="s">
        <v>918</v>
      </c>
      <c r="D378" s="69" t="s">
        <v>848</v>
      </c>
      <c r="E378" s="69" t="s">
        <v>849</v>
      </c>
      <c r="F378" s="69" t="s">
        <v>943</v>
      </c>
      <c r="G378" s="87" t="s">
        <v>944</v>
      </c>
      <c r="H378" s="47">
        <v>120</v>
      </c>
      <c r="I378" s="48">
        <v>190</v>
      </c>
      <c r="J378" s="50"/>
      <c r="K378" s="49">
        <v>468902.77</v>
      </c>
      <c r="L378" s="49">
        <v>466650.27913745749</v>
      </c>
      <c r="M378" s="50">
        <f t="shared" si="9"/>
        <v>14</v>
      </c>
      <c r="N378" s="68" t="s">
        <v>3974</v>
      </c>
    </row>
    <row r="379" spans="1:14" ht="75" customHeight="1" x14ac:dyDescent="0.25">
      <c r="A379" s="86">
        <v>371</v>
      </c>
      <c r="B379" s="50" t="s">
        <v>917</v>
      </c>
      <c r="C379" s="69" t="s">
        <v>918</v>
      </c>
      <c r="D379" s="69" t="s">
        <v>27</v>
      </c>
      <c r="E379" s="69" t="s">
        <v>919</v>
      </c>
      <c r="F379" s="69" t="s">
        <v>945</v>
      </c>
      <c r="G379" s="87" t="s">
        <v>946</v>
      </c>
      <c r="H379" s="47">
        <v>30</v>
      </c>
      <c r="I379" s="48">
        <v>247</v>
      </c>
      <c r="J379" s="50"/>
      <c r="K379" s="49">
        <v>473456.84</v>
      </c>
      <c r="L379" s="49">
        <v>501477.74515151203</v>
      </c>
      <c r="M379" s="50">
        <f t="shared" si="9"/>
        <v>15</v>
      </c>
      <c r="N379" s="68" t="s">
        <v>3974</v>
      </c>
    </row>
    <row r="380" spans="1:14" ht="75" customHeight="1" x14ac:dyDescent="0.25">
      <c r="A380" s="86">
        <v>372</v>
      </c>
      <c r="B380" s="50" t="s">
        <v>917</v>
      </c>
      <c r="C380" s="69" t="s">
        <v>918</v>
      </c>
      <c r="D380" s="69" t="s">
        <v>138</v>
      </c>
      <c r="E380" s="69" t="s">
        <v>856</v>
      </c>
      <c r="F380" s="69" t="s">
        <v>857</v>
      </c>
      <c r="G380" s="69" t="s">
        <v>947</v>
      </c>
      <c r="H380" s="47">
        <v>30</v>
      </c>
      <c r="I380" s="48">
        <v>259</v>
      </c>
      <c r="J380" s="50"/>
      <c r="K380" s="49">
        <v>479950</v>
      </c>
      <c r="L380" s="49">
        <v>467208.40842594416</v>
      </c>
      <c r="M380" s="50">
        <f t="shared" si="9"/>
        <v>16</v>
      </c>
      <c r="N380" s="68" t="s">
        <v>3974</v>
      </c>
    </row>
    <row r="381" spans="1:14" ht="75" customHeight="1" x14ac:dyDescent="0.25">
      <c r="A381" s="86">
        <v>373</v>
      </c>
      <c r="B381" s="50" t="s">
        <v>917</v>
      </c>
      <c r="C381" s="69" t="s">
        <v>918</v>
      </c>
      <c r="D381" s="69" t="s">
        <v>848</v>
      </c>
      <c r="E381" s="69" t="s">
        <v>849</v>
      </c>
      <c r="F381" s="69" t="s">
        <v>948</v>
      </c>
      <c r="G381" s="87" t="s">
        <v>949</v>
      </c>
      <c r="H381" s="47">
        <v>120</v>
      </c>
      <c r="I381" s="48">
        <v>192</v>
      </c>
      <c r="J381" s="50"/>
      <c r="K381" s="49">
        <v>484384.58</v>
      </c>
      <c r="L381" s="49">
        <v>482019.62448975554</v>
      </c>
      <c r="M381" s="50">
        <f t="shared" si="9"/>
        <v>17</v>
      </c>
      <c r="N381" s="68" t="s">
        <v>3974</v>
      </c>
    </row>
    <row r="382" spans="1:14" ht="75" customHeight="1" x14ac:dyDescent="0.25">
      <c r="A382" s="86">
        <v>374</v>
      </c>
      <c r="B382" s="50" t="s">
        <v>917</v>
      </c>
      <c r="C382" s="69" t="s">
        <v>918</v>
      </c>
      <c r="D382" s="69" t="s">
        <v>20</v>
      </c>
      <c r="E382" s="69" t="s">
        <v>437</v>
      </c>
      <c r="F382" s="69" t="s">
        <v>950</v>
      </c>
      <c r="G382" s="87" t="s">
        <v>951</v>
      </c>
      <c r="H382" s="47" t="s">
        <v>866</v>
      </c>
      <c r="I382" s="48">
        <v>181</v>
      </c>
      <c r="J382" s="50"/>
      <c r="K382" s="46">
        <v>497536.52949999995</v>
      </c>
      <c r="L382" s="49">
        <v>511670.62348249537</v>
      </c>
      <c r="M382" s="50">
        <f t="shared" si="9"/>
        <v>18</v>
      </c>
      <c r="N382" s="68" t="s">
        <v>3974</v>
      </c>
    </row>
    <row r="383" spans="1:14" ht="75" customHeight="1" x14ac:dyDescent="0.25">
      <c r="A383" s="86">
        <v>375</v>
      </c>
      <c r="B383" s="50" t="s">
        <v>917</v>
      </c>
      <c r="C383" s="69" t="s">
        <v>918</v>
      </c>
      <c r="D383" s="69" t="s">
        <v>848</v>
      </c>
      <c r="E383" s="69" t="s">
        <v>849</v>
      </c>
      <c r="F383" s="69" t="s">
        <v>952</v>
      </c>
      <c r="G383" s="87" t="s">
        <v>953</v>
      </c>
      <c r="H383" s="47">
        <v>120</v>
      </c>
      <c r="I383" s="48">
        <v>190</v>
      </c>
      <c r="J383" s="50"/>
      <c r="K383" s="49">
        <v>498546.91</v>
      </c>
      <c r="L383" s="49">
        <v>496179.84201474773</v>
      </c>
      <c r="M383" s="50">
        <f t="shared" si="9"/>
        <v>19</v>
      </c>
      <c r="N383" s="68" t="s">
        <v>3974</v>
      </c>
    </row>
    <row r="384" spans="1:14" ht="75" customHeight="1" x14ac:dyDescent="0.25">
      <c r="A384" s="86">
        <v>376</v>
      </c>
      <c r="B384" s="50" t="s">
        <v>917</v>
      </c>
      <c r="C384" s="69" t="s">
        <v>918</v>
      </c>
      <c r="D384" s="69" t="s">
        <v>138</v>
      </c>
      <c r="E384" s="69" t="s">
        <v>856</v>
      </c>
      <c r="F384" s="69" t="s">
        <v>857</v>
      </c>
      <c r="G384" s="69" t="s">
        <v>954</v>
      </c>
      <c r="H384" s="47">
        <v>30</v>
      </c>
      <c r="I384" s="48">
        <v>228</v>
      </c>
      <c r="J384" s="50"/>
      <c r="K384" s="49">
        <v>499950</v>
      </c>
      <c r="L384" s="49">
        <v>486677.45346921723</v>
      </c>
      <c r="M384" s="50">
        <f t="shared" si="9"/>
        <v>20</v>
      </c>
      <c r="N384" s="68" t="s">
        <v>3974</v>
      </c>
    </row>
    <row r="385" spans="1:14" ht="75" customHeight="1" x14ac:dyDescent="0.25">
      <c r="A385" s="86">
        <v>377</v>
      </c>
      <c r="B385" s="60" t="s">
        <v>917</v>
      </c>
      <c r="C385" s="60" t="s">
        <v>918</v>
      </c>
      <c r="D385" s="50" t="s">
        <v>840</v>
      </c>
      <c r="E385" s="50" t="s">
        <v>841</v>
      </c>
      <c r="F385" s="50" t="s">
        <v>955</v>
      </c>
      <c r="G385" s="91">
        <v>593097</v>
      </c>
      <c r="H385" s="47">
        <v>30</v>
      </c>
      <c r="I385" s="48">
        <v>220</v>
      </c>
      <c r="J385" s="48"/>
      <c r="K385" s="49">
        <v>499900</v>
      </c>
      <c r="L385" s="49">
        <v>486628.780856609</v>
      </c>
      <c r="M385" s="50">
        <f t="shared" si="9"/>
        <v>21</v>
      </c>
      <c r="N385" s="68" t="s">
        <v>3974</v>
      </c>
    </row>
    <row r="386" spans="1:14" ht="75" customHeight="1" x14ac:dyDescent="0.25">
      <c r="A386" s="86">
        <v>378</v>
      </c>
      <c r="B386" s="50" t="s">
        <v>917</v>
      </c>
      <c r="C386" s="69" t="s">
        <v>918</v>
      </c>
      <c r="D386" s="69" t="s">
        <v>848</v>
      </c>
      <c r="E386" s="69" t="s">
        <v>849</v>
      </c>
      <c r="F386" s="69" t="s">
        <v>956</v>
      </c>
      <c r="G386" s="87" t="s">
        <v>957</v>
      </c>
      <c r="H386" s="47">
        <v>120</v>
      </c>
      <c r="I386" s="48">
        <v>192</v>
      </c>
      <c r="J386" s="50"/>
      <c r="K386" s="49">
        <v>516755.62</v>
      </c>
      <c r="L386" s="49">
        <v>514270.71533386211</v>
      </c>
      <c r="M386" s="50">
        <f t="shared" si="9"/>
        <v>22</v>
      </c>
      <c r="N386" s="68" t="s">
        <v>3974</v>
      </c>
    </row>
    <row r="387" spans="1:14" ht="75" customHeight="1" x14ac:dyDescent="0.25">
      <c r="A387" s="86">
        <v>379</v>
      </c>
      <c r="B387" s="50" t="s">
        <v>917</v>
      </c>
      <c r="C387" s="69" t="s">
        <v>918</v>
      </c>
      <c r="D387" s="69" t="s">
        <v>138</v>
      </c>
      <c r="E387" s="69" t="s">
        <v>856</v>
      </c>
      <c r="F387" s="69" t="s">
        <v>857</v>
      </c>
      <c r="G387" s="69" t="s">
        <v>958</v>
      </c>
      <c r="H387" s="47">
        <v>30</v>
      </c>
      <c r="I387" s="48">
        <v>228</v>
      </c>
      <c r="J387" s="50"/>
      <c r="K387" s="49">
        <v>524950</v>
      </c>
      <c r="L387" s="49">
        <v>511013.75977330847</v>
      </c>
      <c r="M387" s="50">
        <f t="shared" si="9"/>
        <v>23</v>
      </c>
      <c r="N387" s="68" t="s">
        <v>3974</v>
      </c>
    </row>
    <row r="388" spans="1:14" ht="75" customHeight="1" x14ac:dyDescent="0.25">
      <c r="A388" s="86">
        <v>380</v>
      </c>
      <c r="B388" s="50" t="s">
        <v>917</v>
      </c>
      <c r="C388" s="69" t="s">
        <v>918</v>
      </c>
      <c r="D388" s="69" t="s">
        <v>13</v>
      </c>
      <c r="E388" s="69" t="s">
        <v>867</v>
      </c>
      <c r="F388" s="87" t="s">
        <v>959</v>
      </c>
      <c r="G388" s="87" t="s">
        <v>960</v>
      </c>
      <c r="H388" s="47">
        <v>180</v>
      </c>
      <c r="I388" s="48">
        <v>181</v>
      </c>
      <c r="J388" s="50"/>
      <c r="K388" s="49">
        <v>529645.16902499995</v>
      </c>
      <c r="L388" s="49">
        <v>535785.02591389185</v>
      </c>
      <c r="M388" s="50">
        <f t="shared" si="9"/>
        <v>24</v>
      </c>
      <c r="N388" s="68" t="s">
        <v>3974</v>
      </c>
    </row>
    <row r="389" spans="1:14" ht="75" customHeight="1" x14ac:dyDescent="0.25">
      <c r="A389" s="86">
        <v>381</v>
      </c>
      <c r="B389" s="50" t="s">
        <v>917</v>
      </c>
      <c r="C389" s="69" t="s">
        <v>918</v>
      </c>
      <c r="D389" s="69" t="s">
        <v>138</v>
      </c>
      <c r="E389" s="69" t="s">
        <v>856</v>
      </c>
      <c r="F389" s="69" t="s">
        <v>857</v>
      </c>
      <c r="G389" s="69" t="s">
        <v>961</v>
      </c>
      <c r="H389" s="47">
        <v>30</v>
      </c>
      <c r="I389" s="48">
        <v>219</v>
      </c>
      <c r="J389" s="50"/>
      <c r="K389" s="49">
        <v>534950</v>
      </c>
      <c r="L389" s="49">
        <v>520748.28229494503</v>
      </c>
      <c r="M389" s="50">
        <f t="shared" si="9"/>
        <v>25</v>
      </c>
      <c r="N389" s="68" t="s">
        <v>3974</v>
      </c>
    </row>
    <row r="390" spans="1:14" ht="75" customHeight="1" x14ac:dyDescent="0.25">
      <c r="A390" s="86">
        <v>382</v>
      </c>
      <c r="B390" s="50" t="s">
        <v>917</v>
      </c>
      <c r="C390" s="69" t="s">
        <v>918</v>
      </c>
      <c r="D390" s="69" t="s">
        <v>286</v>
      </c>
      <c r="E390" s="69" t="s">
        <v>287</v>
      </c>
      <c r="F390" s="69" t="s">
        <v>962</v>
      </c>
      <c r="G390" s="87" t="s">
        <v>963</v>
      </c>
      <c r="H390" s="47" t="s">
        <v>964</v>
      </c>
      <c r="I390" s="48" t="s">
        <v>965</v>
      </c>
      <c r="J390" s="50"/>
      <c r="K390" s="49">
        <v>535900</v>
      </c>
      <c r="L390" s="49">
        <v>567616.51944176212</v>
      </c>
      <c r="M390" s="50">
        <f t="shared" si="9"/>
        <v>26</v>
      </c>
      <c r="N390" s="68" t="s">
        <v>3974</v>
      </c>
    </row>
    <row r="391" spans="1:14" ht="75" customHeight="1" x14ac:dyDescent="0.25">
      <c r="A391" s="86">
        <v>383</v>
      </c>
      <c r="B391" s="50" t="s">
        <v>917</v>
      </c>
      <c r="C391" s="69" t="s">
        <v>918</v>
      </c>
      <c r="D391" s="69" t="s">
        <v>20</v>
      </c>
      <c r="E391" s="69" t="s">
        <v>437</v>
      </c>
      <c r="F391" s="69" t="s">
        <v>966</v>
      </c>
      <c r="G391" s="87" t="s">
        <v>967</v>
      </c>
      <c r="H391" s="47" t="s">
        <v>866</v>
      </c>
      <c r="I391" s="48">
        <v>181</v>
      </c>
      <c r="J391" s="50"/>
      <c r="K391" s="46">
        <v>537681.17399999988</v>
      </c>
      <c r="L391" s="49">
        <v>552955.70319602045</v>
      </c>
      <c r="M391" s="50">
        <f t="shared" si="9"/>
        <v>27</v>
      </c>
      <c r="N391" s="68" t="s">
        <v>3974</v>
      </c>
    </row>
    <row r="392" spans="1:14" ht="75" customHeight="1" x14ac:dyDescent="0.25">
      <c r="A392" s="86">
        <v>384</v>
      </c>
      <c r="B392" s="50" t="s">
        <v>917</v>
      </c>
      <c r="C392" s="69" t="s">
        <v>918</v>
      </c>
      <c r="D392" s="69" t="s">
        <v>848</v>
      </c>
      <c r="E392" s="69" t="s">
        <v>849</v>
      </c>
      <c r="F392" s="69" t="s">
        <v>968</v>
      </c>
      <c r="G392" s="87" t="s">
        <v>969</v>
      </c>
      <c r="H392" s="47">
        <v>120</v>
      </c>
      <c r="I392" s="48">
        <v>193</v>
      </c>
      <c r="J392" s="50"/>
      <c r="K392" s="49">
        <v>548159.06000000006</v>
      </c>
      <c r="L392" s="49">
        <v>545593.60527916637</v>
      </c>
      <c r="M392" s="50">
        <f t="shared" si="9"/>
        <v>28</v>
      </c>
      <c r="N392" s="68" t="s">
        <v>3974</v>
      </c>
    </row>
    <row r="393" spans="1:14" ht="75" customHeight="1" x14ac:dyDescent="0.25">
      <c r="A393" s="86">
        <v>385</v>
      </c>
      <c r="B393" s="50" t="s">
        <v>917</v>
      </c>
      <c r="C393" s="69" t="s">
        <v>918</v>
      </c>
      <c r="D393" s="69" t="s">
        <v>20</v>
      </c>
      <c r="E393" s="69" t="s">
        <v>437</v>
      </c>
      <c r="F393" s="69" t="s">
        <v>970</v>
      </c>
      <c r="G393" s="87" t="s">
        <v>971</v>
      </c>
      <c r="H393" s="47" t="s">
        <v>866</v>
      </c>
      <c r="I393" s="48">
        <v>181</v>
      </c>
      <c r="J393" s="50"/>
      <c r="K393" s="46">
        <v>548679.91150000005</v>
      </c>
      <c r="L393" s="49">
        <v>564266.89451658737</v>
      </c>
      <c r="M393" s="50">
        <f t="shared" si="9"/>
        <v>29</v>
      </c>
      <c r="N393" s="68" t="s">
        <v>3974</v>
      </c>
    </row>
    <row r="394" spans="1:14" ht="75" customHeight="1" x14ac:dyDescent="0.25">
      <c r="A394" s="86">
        <v>386</v>
      </c>
      <c r="B394" s="50" t="s">
        <v>917</v>
      </c>
      <c r="C394" s="69" t="s">
        <v>918</v>
      </c>
      <c r="D394" s="69" t="s">
        <v>13</v>
      </c>
      <c r="E394" s="69" t="s">
        <v>867</v>
      </c>
      <c r="F394" s="87" t="s">
        <v>972</v>
      </c>
      <c r="G394" s="87" t="s">
        <v>973</v>
      </c>
      <c r="H394" s="47">
        <v>180</v>
      </c>
      <c r="I394" s="48">
        <v>181</v>
      </c>
      <c r="J394" s="50"/>
      <c r="K394" s="49">
        <v>557491.16902499995</v>
      </c>
      <c r="L394" s="49">
        <v>568065.9638300488</v>
      </c>
      <c r="M394" s="50">
        <f t="shared" ref="M394:M457" si="10">IF(B394=B393,M393+1,1)</f>
        <v>30</v>
      </c>
      <c r="N394" s="68" t="s">
        <v>3974</v>
      </c>
    </row>
    <row r="395" spans="1:14" ht="75" customHeight="1" x14ac:dyDescent="0.25">
      <c r="A395" s="86">
        <v>387</v>
      </c>
      <c r="B395" s="50" t="s">
        <v>917</v>
      </c>
      <c r="C395" s="69" t="s">
        <v>918</v>
      </c>
      <c r="D395" s="69" t="s">
        <v>848</v>
      </c>
      <c r="E395" s="69" t="s">
        <v>849</v>
      </c>
      <c r="F395" s="69" t="s">
        <v>974</v>
      </c>
      <c r="G395" s="87" t="s">
        <v>975</v>
      </c>
      <c r="H395" s="47">
        <v>120</v>
      </c>
      <c r="I395" s="48">
        <v>195</v>
      </c>
      <c r="J395" s="50"/>
      <c r="K395" s="49">
        <v>566719.63</v>
      </c>
      <c r="L395" s="49">
        <v>564038.66412926314</v>
      </c>
      <c r="M395" s="50">
        <f t="shared" si="10"/>
        <v>31</v>
      </c>
      <c r="N395" s="68" t="s">
        <v>3974</v>
      </c>
    </row>
    <row r="396" spans="1:14" ht="75" customHeight="1" x14ac:dyDescent="0.25">
      <c r="A396" s="86">
        <v>388</v>
      </c>
      <c r="B396" s="50" t="s">
        <v>917</v>
      </c>
      <c r="C396" s="69" t="s">
        <v>918</v>
      </c>
      <c r="D396" s="69" t="s">
        <v>286</v>
      </c>
      <c r="E396" s="69" t="s">
        <v>287</v>
      </c>
      <c r="F396" s="69" t="s">
        <v>962</v>
      </c>
      <c r="G396" s="87" t="s">
        <v>976</v>
      </c>
      <c r="H396" s="47" t="s">
        <v>964</v>
      </c>
      <c r="I396" s="48" t="s">
        <v>965</v>
      </c>
      <c r="J396" s="50"/>
      <c r="K396" s="49">
        <v>575900</v>
      </c>
      <c r="L396" s="49">
        <v>609983.86554676399</v>
      </c>
      <c r="M396" s="50">
        <f t="shared" si="10"/>
        <v>32</v>
      </c>
      <c r="N396" s="68" t="s">
        <v>3974</v>
      </c>
    </row>
    <row r="397" spans="1:14" ht="75" customHeight="1" x14ac:dyDescent="0.25">
      <c r="A397" s="86">
        <v>389</v>
      </c>
      <c r="B397" s="50" t="s">
        <v>917</v>
      </c>
      <c r="C397" s="69" t="s">
        <v>918</v>
      </c>
      <c r="D397" s="69" t="s">
        <v>20</v>
      </c>
      <c r="E397" s="69" t="s">
        <v>437</v>
      </c>
      <c r="F397" s="69" t="s">
        <v>977</v>
      </c>
      <c r="G397" s="87" t="s">
        <v>978</v>
      </c>
      <c r="H397" s="47" t="s">
        <v>866</v>
      </c>
      <c r="I397" s="48">
        <v>197</v>
      </c>
      <c r="J397" s="50"/>
      <c r="K397" s="46">
        <v>595201.46712500008</v>
      </c>
      <c r="L397" s="49">
        <v>612110.04162367689</v>
      </c>
      <c r="M397" s="50">
        <f t="shared" si="10"/>
        <v>33</v>
      </c>
      <c r="N397" s="68" t="s">
        <v>3974</v>
      </c>
    </row>
    <row r="398" spans="1:14" ht="75" customHeight="1" x14ac:dyDescent="0.25">
      <c r="A398" s="86">
        <v>390</v>
      </c>
      <c r="B398" s="50" t="s">
        <v>917</v>
      </c>
      <c r="C398" s="69" t="s">
        <v>918</v>
      </c>
      <c r="D398" s="54" t="s">
        <v>9</v>
      </c>
      <c r="E398" s="69" t="s">
        <v>872</v>
      </c>
      <c r="F398" s="69" t="s">
        <v>979</v>
      </c>
      <c r="G398" s="69"/>
      <c r="H398" s="91" t="s">
        <v>492</v>
      </c>
      <c r="I398" s="91">
        <v>235</v>
      </c>
      <c r="J398" s="91"/>
      <c r="K398" s="92">
        <v>598000</v>
      </c>
      <c r="L398" s="49">
        <v>682834.4717667998</v>
      </c>
      <c r="M398" s="50">
        <f t="shared" si="10"/>
        <v>34</v>
      </c>
      <c r="N398" s="68" t="s">
        <v>3974</v>
      </c>
    </row>
    <row r="399" spans="1:14" ht="75" customHeight="1" x14ac:dyDescent="0.25">
      <c r="A399" s="86">
        <v>391</v>
      </c>
      <c r="B399" s="50" t="s">
        <v>917</v>
      </c>
      <c r="C399" s="69" t="s">
        <v>918</v>
      </c>
      <c r="D399" s="69" t="s">
        <v>138</v>
      </c>
      <c r="E399" s="69" t="s">
        <v>856</v>
      </c>
      <c r="F399" s="69" t="s">
        <v>857</v>
      </c>
      <c r="G399" s="69" t="s">
        <v>980</v>
      </c>
      <c r="H399" s="47">
        <v>30</v>
      </c>
      <c r="I399" s="48">
        <v>219</v>
      </c>
      <c r="J399" s="50"/>
      <c r="K399" s="49">
        <v>614950</v>
      </c>
      <c r="L399" s="49">
        <v>598624.46246803703</v>
      </c>
      <c r="M399" s="50">
        <f t="shared" si="10"/>
        <v>35</v>
      </c>
      <c r="N399" s="68" t="s">
        <v>3974</v>
      </c>
    </row>
    <row r="400" spans="1:14" ht="75" customHeight="1" x14ac:dyDescent="0.25">
      <c r="A400" s="86">
        <v>392</v>
      </c>
      <c r="B400" s="50" t="s">
        <v>917</v>
      </c>
      <c r="C400" s="69" t="s">
        <v>918</v>
      </c>
      <c r="D400" s="69" t="s">
        <v>44</v>
      </c>
      <c r="E400" s="69" t="s">
        <v>981</v>
      </c>
      <c r="F400" s="69" t="s">
        <v>982</v>
      </c>
      <c r="G400" s="87" t="s">
        <v>957</v>
      </c>
      <c r="H400" s="47" t="s">
        <v>983</v>
      </c>
      <c r="I400" s="48">
        <v>190</v>
      </c>
      <c r="J400" s="50"/>
      <c r="K400" s="49">
        <v>650300</v>
      </c>
      <c r="L400" s="49">
        <v>647170.70249982306</v>
      </c>
      <c r="M400" s="50">
        <f t="shared" si="10"/>
        <v>36</v>
      </c>
      <c r="N400" s="68" t="s">
        <v>3974</v>
      </c>
    </row>
    <row r="401" spans="1:14" ht="75" customHeight="1" x14ac:dyDescent="0.25">
      <c r="A401" s="86">
        <v>393</v>
      </c>
      <c r="B401" s="50" t="s">
        <v>917</v>
      </c>
      <c r="C401" s="69" t="s">
        <v>918</v>
      </c>
      <c r="D401" s="69" t="s">
        <v>20</v>
      </c>
      <c r="E401" s="69" t="s">
        <v>437</v>
      </c>
      <c r="F401" s="69" t="s">
        <v>984</v>
      </c>
      <c r="G401" s="87" t="s">
        <v>985</v>
      </c>
      <c r="H401" s="47" t="s">
        <v>866</v>
      </c>
      <c r="I401" s="48">
        <v>188</v>
      </c>
      <c r="J401" s="50"/>
      <c r="K401" s="46">
        <v>698078.13225000002</v>
      </c>
      <c r="L401" s="49">
        <v>717909.24281842797</v>
      </c>
      <c r="M401" s="50">
        <f t="shared" si="10"/>
        <v>37</v>
      </c>
      <c r="N401" s="68" t="s">
        <v>3974</v>
      </c>
    </row>
    <row r="402" spans="1:14" ht="75" customHeight="1" x14ac:dyDescent="0.25">
      <c r="A402" s="86">
        <v>394</v>
      </c>
      <c r="B402" s="50" t="s">
        <v>917</v>
      </c>
      <c r="C402" s="69" t="s">
        <v>918</v>
      </c>
      <c r="D402" s="69" t="s">
        <v>20</v>
      </c>
      <c r="E402" s="69" t="s">
        <v>437</v>
      </c>
      <c r="F402" s="69" t="s">
        <v>986</v>
      </c>
      <c r="G402" s="87" t="s">
        <v>987</v>
      </c>
      <c r="H402" s="47" t="s">
        <v>866</v>
      </c>
      <c r="I402" s="48">
        <v>188</v>
      </c>
      <c r="J402" s="50"/>
      <c r="K402" s="46">
        <v>788154.60499999986</v>
      </c>
      <c r="L402" s="49">
        <v>810544.62181143183</v>
      </c>
      <c r="M402" s="50">
        <f t="shared" si="10"/>
        <v>38</v>
      </c>
      <c r="N402" s="68" t="s">
        <v>3974</v>
      </c>
    </row>
    <row r="403" spans="1:14" ht="75" customHeight="1" x14ac:dyDescent="0.25">
      <c r="A403" s="86">
        <v>395</v>
      </c>
      <c r="B403" s="50" t="s">
        <v>988</v>
      </c>
      <c r="C403" s="69" t="s">
        <v>989</v>
      </c>
      <c r="D403" s="69" t="s">
        <v>27</v>
      </c>
      <c r="E403" s="69" t="s">
        <v>919</v>
      </c>
      <c r="F403" s="69" t="s">
        <v>990</v>
      </c>
      <c r="G403" s="87" t="s">
        <v>991</v>
      </c>
      <c r="H403" s="47">
        <v>30</v>
      </c>
      <c r="I403" s="48">
        <v>210</v>
      </c>
      <c r="J403" s="50"/>
      <c r="K403" s="49">
        <v>405787.02799999999</v>
      </c>
      <c r="L403" s="49">
        <v>429802.98650490178</v>
      </c>
      <c r="M403" s="50">
        <f t="shared" si="10"/>
        <v>1</v>
      </c>
      <c r="N403" s="68" t="s">
        <v>3974</v>
      </c>
    </row>
    <row r="404" spans="1:14" ht="75" customHeight="1" x14ac:dyDescent="0.25">
      <c r="A404" s="86">
        <v>396</v>
      </c>
      <c r="B404" s="50" t="s">
        <v>988</v>
      </c>
      <c r="C404" s="69" t="s">
        <v>989</v>
      </c>
      <c r="D404" s="69" t="s">
        <v>27</v>
      </c>
      <c r="E404" s="69" t="s">
        <v>919</v>
      </c>
      <c r="F404" s="69" t="s">
        <v>992</v>
      </c>
      <c r="G404" s="87" t="s">
        <v>993</v>
      </c>
      <c r="H404" s="47">
        <v>30</v>
      </c>
      <c r="I404" s="48">
        <v>210</v>
      </c>
      <c r="J404" s="50"/>
      <c r="K404" s="49">
        <v>431782.55000000005</v>
      </c>
      <c r="L404" s="49">
        <v>457337.0184487566</v>
      </c>
      <c r="M404" s="50">
        <f t="shared" si="10"/>
        <v>2</v>
      </c>
      <c r="N404" s="68" t="s">
        <v>3974</v>
      </c>
    </row>
    <row r="405" spans="1:14" ht="75" customHeight="1" x14ac:dyDescent="0.25">
      <c r="A405" s="86">
        <v>397</v>
      </c>
      <c r="B405" s="50" t="s">
        <v>988</v>
      </c>
      <c r="C405" s="69" t="s">
        <v>989</v>
      </c>
      <c r="D405" s="69" t="s">
        <v>27</v>
      </c>
      <c r="E405" s="69" t="s">
        <v>919</v>
      </c>
      <c r="F405" s="69" t="s">
        <v>994</v>
      </c>
      <c r="G405" s="87" t="s">
        <v>995</v>
      </c>
      <c r="H405" s="47">
        <v>30</v>
      </c>
      <c r="I405" s="48">
        <v>210</v>
      </c>
      <c r="J405" s="50"/>
      <c r="K405" s="49">
        <v>433532.06000000006</v>
      </c>
      <c r="L405" s="49">
        <v>459190.0708408606</v>
      </c>
      <c r="M405" s="50">
        <f t="shared" si="10"/>
        <v>3</v>
      </c>
      <c r="N405" s="68" t="s">
        <v>3974</v>
      </c>
    </row>
    <row r="406" spans="1:14" ht="75" customHeight="1" x14ac:dyDescent="0.25">
      <c r="A406" s="86">
        <v>398</v>
      </c>
      <c r="B406" s="50" t="s">
        <v>988</v>
      </c>
      <c r="C406" s="69" t="s">
        <v>989</v>
      </c>
      <c r="D406" s="69" t="s">
        <v>27</v>
      </c>
      <c r="E406" s="69" t="s">
        <v>919</v>
      </c>
      <c r="F406" s="69" t="s">
        <v>996</v>
      </c>
      <c r="G406" s="87" t="s">
        <v>997</v>
      </c>
      <c r="H406" s="47">
        <v>30</v>
      </c>
      <c r="I406" s="48">
        <v>210</v>
      </c>
      <c r="J406" s="50"/>
      <c r="K406" s="49">
        <v>436000.19</v>
      </c>
      <c r="L406" s="49">
        <v>461804.27378941403</v>
      </c>
      <c r="M406" s="50">
        <f t="shared" si="10"/>
        <v>4</v>
      </c>
      <c r="N406" s="68" t="s">
        <v>3974</v>
      </c>
    </row>
    <row r="407" spans="1:14" ht="75" customHeight="1" x14ac:dyDescent="0.25">
      <c r="A407" s="86">
        <v>399</v>
      </c>
      <c r="B407" s="50" t="s">
        <v>988</v>
      </c>
      <c r="C407" s="69" t="s">
        <v>989</v>
      </c>
      <c r="D407" s="69" t="s">
        <v>138</v>
      </c>
      <c r="E407" s="69" t="s">
        <v>856</v>
      </c>
      <c r="F407" s="69" t="s">
        <v>857</v>
      </c>
      <c r="G407" s="69" t="s">
        <v>998</v>
      </c>
      <c r="H407" s="47">
        <v>30</v>
      </c>
      <c r="I407" s="48">
        <v>210</v>
      </c>
      <c r="J407" s="50"/>
      <c r="K407" s="49">
        <v>434950</v>
      </c>
      <c r="L407" s="49">
        <v>423403.05707857991</v>
      </c>
      <c r="M407" s="50">
        <f t="shared" si="10"/>
        <v>5</v>
      </c>
      <c r="N407" s="68" t="s">
        <v>3974</v>
      </c>
    </row>
    <row r="408" spans="1:14" ht="75" customHeight="1" x14ac:dyDescent="0.25">
      <c r="A408" s="86">
        <v>400</v>
      </c>
      <c r="B408" s="50" t="s">
        <v>988</v>
      </c>
      <c r="C408" s="69" t="s">
        <v>989</v>
      </c>
      <c r="D408" s="69" t="s">
        <v>27</v>
      </c>
      <c r="E408" s="69" t="s">
        <v>919</v>
      </c>
      <c r="F408" s="69" t="s">
        <v>999</v>
      </c>
      <c r="G408" s="87" t="s">
        <v>1000</v>
      </c>
      <c r="H408" s="47">
        <v>30</v>
      </c>
      <c r="I408" s="48">
        <v>210</v>
      </c>
      <c r="J408" s="50"/>
      <c r="K408" s="49">
        <v>459925.7</v>
      </c>
      <c r="L408" s="49">
        <v>487145.78286213108</v>
      </c>
      <c r="M408" s="50">
        <f t="shared" si="10"/>
        <v>6</v>
      </c>
      <c r="N408" s="68" t="s">
        <v>3974</v>
      </c>
    </row>
    <row r="409" spans="1:14" ht="75" customHeight="1" x14ac:dyDescent="0.25">
      <c r="A409" s="86">
        <v>401</v>
      </c>
      <c r="B409" s="50" t="s">
        <v>988</v>
      </c>
      <c r="C409" s="69" t="s">
        <v>989</v>
      </c>
      <c r="D409" s="69" t="s">
        <v>27</v>
      </c>
      <c r="E409" s="69" t="s">
        <v>919</v>
      </c>
      <c r="F409" s="69" t="s">
        <v>1001</v>
      </c>
      <c r="G409" s="87" t="s">
        <v>1002</v>
      </c>
      <c r="H409" s="47">
        <v>30</v>
      </c>
      <c r="I409" s="48">
        <v>210</v>
      </c>
      <c r="J409" s="50"/>
      <c r="K409" s="49">
        <v>463252.25750000007</v>
      </c>
      <c r="L409" s="49">
        <v>490669.21818564838</v>
      </c>
      <c r="M409" s="50">
        <f t="shared" si="10"/>
        <v>7</v>
      </c>
      <c r="N409" s="68" t="s">
        <v>3974</v>
      </c>
    </row>
    <row r="410" spans="1:14" ht="75" customHeight="1" x14ac:dyDescent="0.25">
      <c r="A410" s="86">
        <v>402</v>
      </c>
      <c r="B410" s="50" t="s">
        <v>988</v>
      </c>
      <c r="C410" s="69" t="s">
        <v>989</v>
      </c>
      <c r="D410" s="69" t="s">
        <v>27</v>
      </c>
      <c r="E410" s="69" t="s">
        <v>919</v>
      </c>
      <c r="F410" s="69" t="s">
        <v>1003</v>
      </c>
      <c r="G410" s="87" t="s">
        <v>1004</v>
      </c>
      <c r="H410" s="47">
        <v>30</v>
      </c>
      <c r="I410" s="48">
        <v>247</v>
      </c>
      <c r="J410" s="50"/>
      <c r="K410" s="49">
        <v>471640.76</v>
      </c>
      <c r="L410" s="49">
        <v>499554.18290365272</v>
      </c>
      <c r="M410" s="50">
        <f t="shared" si="10"/>
        <v>8</v>
      </c>
      <c r="N410" s="68" t="s">
        <v>3974</v>
      </c>
    </row>
    <row r="411" spans="1:14" ht="75" customHeight="1" x14ac:dyDescent="0.25">
      <c r="A411" s="86">
        <v>403</v>
      </c>
      <c r="B411" s="50" t="s">
        <v>988</v>
      </c>
      <c r="C411" s="69" t="s">
        <v>989</v>
      </c>
      <c r="D411" s="69" t="s">
        <v>286</v>
      </c>
      <c r="E411" s="69" t="s">
        <v>287</v>
      </c>
      <c r="F411" s="69" t="s">
        <v>937</v>
      </c>
      <c r="G411" s="87" t="s">
        <v>938</v>
      </c>
      <c r="H411" s="47">
        <v>30</v>
      </c>
      <c r="I411" s="48">
        <v>222</v>
      </c>
      <c r="J411" s="50"/>
      <c r="K411" s="49">
        <v>489500</v>
      </c>
      <c r="L411" s="49">
        <v>518470.39795996004</v>
      </c>
      <c r="M411" s="50">
        <f t="shared" si="10"/>
        <v>9</v>
      </c>
      <c r="N411" s="68" t="s">
        <v>3974</v>
      </c>
    </row>
    <row r="412" spans="1:14" ht="75" customHeight="1" x14ac:dyDescent="0.25">
      <c r="A412" s="86">
        <v>404</v>
      </c>
      <c r="B412" s="50" t="s">
        <v>988</v>
      </c>
      <c r="C412" s="69" t="s">
        <v>989</v>
      </c>
      <c r="D412" s="69" t="s">
        <v>27</v>
      </c>
      <c r="E412" s="69" t="s">
        <v>919</v>
      </c>
      <c r="F412" s="69" t="s">
        <v>1005</v>
      </c>
      <c r="G412" s="87" t="s">
        <v>1006</v>
      </c>
      <c r="H412" s="47">
        <v>30</v>
      </c>
      <c r="I412" s="48">
        <v>247</v>
      </c>
      <c r="J412" s="50"/>
      <c r="K412" s="49">
        <v>510451.01750000002</v>
      </c>
      <c r="L412" s="49">
        <v>540661.37320182123</v>
      </c>
      <c r="M412" s="50">
        <f t="shared" si="10"/>
        <v>10</v>
      </c>
      <c r="N412" s="68" t="s">
        <v>3974</v>
      </c>
    </row>
    <row r="413" spans="1:14" ht="75" customHeight="1" x14ac:dyDescent="0.25">
      <c r="A413" s="86">
        <v>405</v>
      </c>
      <c r="B413" s="50" t="s">
        <v>988</v>
      </c>
      <c r="C413" s="69" t="s">
        <v>989</v>
      </c>
      <c r="D413" s="69" t="s">
        <v>138</v>
      </c>
      <c r="E413" s="69" t="s">
        <v>856</v>
      </c>
      <c r="F413" s="69" t="s">
        <v>857</v>
      </c>
      <c r="G413" s="69" t="s">
        <v>1007</v>
      </c>
      <c r="H413" s="47">
        <v>30</v>
      </c>
      <c r="I413" s="48">
        <v>259</v>
      </c>
      <c r="J413" s="50"/>
      <c r="K413" s="49">
        <v>509950</v>
      </c>
      <c r="L413" s="49">
        <v>496411.9759908538</v>
      </c>
      <c r="M413" s="50">
        <f t="shared" si="10"/>
        <v>11</v>
      </c>
      <c r="N413" s="68" t="s">
        <v>3974</v>
      </c>
    </row>
    <row r="414" spans="1:14" ht="75" customHeight="1" x14ac:dyDescent="0.25">
      <c r="A414" s="86">
        <v>406</v>
      </c>
      <c r="B414" s="50" t="s">
        <v>988</v>
      </c>
      <c r="C414" s="69" t="s">
        <v>989</v>
      </c>
      <c r="D414" s="69" t="s">
        <v>20</v>
      </c>
      <c r="E414" s="69" t="s">
        <v>437</v>
      </c>
      <c r="F414" s="69" t="s">
        <v>1008</v>
      </c>
      <c r="G414" s="87" t="s">
        <v>1009</v>
      </c>
      <c r="H414" s="47" t="s">
        <v>866</v>
      </c>
      <c r="I414" s="48">
        <v>187</v>
      </c>
      <c r="J414" s="50"/>
      <c r="K414" s="46">
        <v>523373.81949999993</v>
      </c>
      <c r="L414" s="49">
        <v>538241.903176639</v>
      </c>
      <c r="M414" s="50">
        <f t="shared" si="10"/>
        <v>12</v>
      </c>
      <c r="N414" s="68" t="s">
        <v>3974</v>
      </c>
    </row>
    <row r="415" spans="1:14" ht="75" customHeight="1" x14ac:dyDescent="0.25">
      <c r="A415" s="86">
        <v>407</v>
      </c>
      <c r="B415" s="50" t="s">
        <v>988</v>
      </c>
      <c r="C415" s="69" t="s">
        <v>989</v>
      </c>
      <c r="D415" s="69" t="s">
        <v>138</v>
      </c>
      <c r="E415" s="69" t="s">
        <v>856</v>
      </c>
      <c r="F415" s="69" t="s">
        <v>857</v>
      </c>
      <c r="G415" s="69" t="s">
        <v>1010</v>
      </c>
      <c r="H415" s="47">
        <v>30</v>
      </c>
      <c r="I415" s="48">
        <v>259</v>
      </c>
      <c r="J415" s="50"/>
      <c r="K415" s="49">
        <v>534950</v>
      </c>
      <c r="L415" s="49">
        <v>520748.28229494503</v>
      </c>
      <c r="M415" s="50">
        <f t="shared" si="10"/>
        <v>13</v>
      </c>
      <c r="N415" s="68" t="s">
        <v>3974</v>
      </c>
    </row>
    <row r="416" spans="1:14" ht="75" customHeight="1" x14ac:dyDescent="0.25">
      <c r="A416" s="86">
        <v>408</v>
      </c>
      <c r="B416" s="60" t="s">
        <v>988</v>
      </c>
      <c r="C416" s="60" t="s">
        <v>989</v>
      </c>
      <c r="D416" s="50" t="s">
        <v>840</v>
      </c>
      <c r="E416" s="50" t="s">
        <v>841</v>
      </c>
      <c r="F416" s="50" t="s">
        <v>1011</v>
      </c>
      <c r="G416" s="91">
        <v>593101</v>
      </c>
      <c r="H416" s="47">
        <v>30</v>
      </c>
      <c r="I416" s="48">
        <v>220</v>
      </c>
      <c r="J416" s="48"/>
      <c r="K416" s="49">
        <v>539900</v>
      </c>
      <c r="L416" s="49">
        <v>525566.87094315502</v>
      </c>
      <c r="M416" s="50">
        <f t="shared" si="10"/>
        <v>14</v>
      </c>
      <c r="N416" s="68" t="s">
        <v>3974</v>
      </c>
    </row>
    <row r="417" spans="1:14" ht="75" customHeight="1" x14ac:dyDescent="0.25">
      <c r="A417" s="86">
        <v>409</v>
      </c>
      <c r="B417" s="50" t="s">
        <v>988</v>
      </c>
      <c r="C417" s="69" t="s">
        <v>989</v>
      </c>
      <c r="D417" s="69" t="s">
        <v>138</v>
      </c>
      <c r="E417" s="69" t="s">
        <v>856</v>
      </c>
      <c r="F417" s="69" t="s">
        <v>857</v>
      </c>
      <c r="G417" s="69" t="s">
        <v>1012</v>
      </c>
      <c r="H417" s="47">
        <v>30</v>
      </c>
      <c r="I417" s="48">
        <v>244</v>
      </c>
      <c r="J417" s="50"/>
      <c r="K417" s="49">
        <v>544950</v>
      </c>
      <c r="L417" s="49">
        <v>530482.80481658154</v>
      </c>
      <c r="M417" s="50">
        <f t="shared" si="10"/>
        <v>15</v>
      </c>
      <c r="N417" s="68" t="s">
        <v>3974</v>
      </c>
    </row>
    <row r="418" spans="1:14" ht="75" customHeight="1" x14ac:dyDescent="0.25">
      <c r="A418" s="86">
        <v>410</v>
      </c>
      <c r="B418" s="50" t="s">
        <v>988</v>
      </c>
      <c r="C418" s="69" t="s">
        <v>989</v>
      </c>
      <c r="D418" s="69" t="s">
        <v>848</v>
      </c>
      <c r="E418" s="69" t="s">
        <v>849</v>
      </c>
      <c r="F418" s="69" t="s">
        <v>1013</v>
      </c>
      <c r="G418" s="87" t="s">
        <v>1014</v>
      </c>
      <c r="H418" s="47">
        <v>120</v>
      </c>
      <c r="I418" s="48">
        <v>193</v>
      </c>
      <c r="J418" s="50"/>
      <c r="K418" s="49">
        <v>558275.01</v>
      </c>
      <c r="L418" s="49">
        <v>555379.58085920359</v>
      </c>
      <c r="M418" s="50">
        <f t="shared" si="10"/>
        <v>16</v>
      </c>
      <c r="N418" s="68" t="s">
        <v>3974</v>
      </c>
    </row>
    <row r="419" spans="1:14" ht="75" customHeight="1" x14ac:dyDescent="0.25">
      <c r="A419" s="86">
        <v>411</v>
      </c>
      <c r="B419" s="50" t="s">
        <v>988</v>
      </c>
      <c r="C419" s="69" t="s">
        <v>989</v>
      </c>
      <c r="D419" s="69" t="s">
        <v>138</v>
      </c>
      <c r="E419" s="69" t="s">
        <v>856</v>
      </c>
      <c r="F419" s="69" t="s">
        <v>857</v>
      </c>
      <c r="G419" s="69" t="s">
        <v>1015</v>
      </c>
      <c r="H419" s="47">
        <v>30</v>
      </c>
      <c r="I419" s="48">
        <v>259</v>
      </c>
      <c r="J419" s="50"/>
      <c r="K419" s="49">
        <v>574950</v>
      </c>
      <c r="L419" s="49">
        <v>559686.372381491</v>
      </c>
      <c r="M419" s="50">
        <f t="shared" si="10"/>
        <v>17</v>
      </c>
      <c r="N419" s="68" t="s">
        <v>3974</v>
      </c>
    </row>
    <row r="420" spans="1:14" ht="75" customHeight="1" x14ac:dyDescent="0.25">
      <c r="A420" s="86">
        <v>412</v>
      </c>
      <c r="B420" s="50" t="s">
        <v>988</v>
      </c>
      <c r="C420" s="69" t="s">
        <v>989</v>
      </c>
      <c r="D420" s="69" t="s">
        <v>20</v>
      </c>
      <c r="E420" s="69" t="s">
        <v>437</v>
      </c>
      <c r="F420" s="69" t="s">
        <v>1016</v>
      </c>
      <c r="G420" s="87" t="s">
        <v>1017</v>
      </c>
      <c r="H420" s="47" t="s">
        <v>866</v>
      </c>
      <c r="I420" s="48">
        <v>181</v>
      </c>
      <c r="J420" s="50"/>
      <c r="K420" s="46">
        <v>580021.90850000002</v>
      </c>
      <c r="L420" s="49">
        <v>596499.25977083843</v>
      </c>
      <c r="M420" s="50">
        <f t="shared" si="10"/>
        <v>18</v>
      </c>
      <c r="N420" s="68" t="s">
        <v>3974</v>
      </c>
    </row>
    <row r="421" spans="1:14" ht="75" customHeight="1" x14ac:dyDescent="0.25">
      <c r="A421" s="86">
        <v>413</v>
      </c>
      <c r="B421" s="50" t="s">
        <v>988</v>
      </c>
      <c r="C421" s="69" t="s">
        <v>989</v>
      </c>
      <c r="D421" s="69" t="s">
        <v>848</v>
      </c>
      <c r="E421" s="69" t="s">
        <v>849</v>
      </c>
      <c r="F421" s="69" t="s">
        <v>1018</v>
      </c>
      <c r="G421" s="87" t="s">
        <v>1019</v>
      </c>
      <c r="H421" s="47">
        <v>120</v>
      </c>
      <c r="I421" s="48">
        <v>198</v>
      </c>
      <c r="J421" s="50"/>
      <c r="K421" s="49">
        <v>588358.97</v>
      </c>
      <c r="L421" s="49">
        <v>585385.88571934367</v>
      </c>
      <c r="M421" s="50">
        <f t="shared" si="10"/>
        <v>19</v>
      </c>
      <c r="N421" s="68" t="s">
        <v>3974</v>
      </c>
    </row>
    <row r="422" spans="1:14" ht="75" customHeight="1" x14ac:dyDescent="0.25">
      <c r="A422" s="86">
        <v>414</v>
      </c>
      <c r="B422" s="50" t="s">
        <v>988</v>
      </c>
      <c r="C422" s="69" t="s">
        <v>989</v>
      </c>
      <c r="D422" s="69" t="s">
        <v>138</v>
      </c>
      <c r="E422" s="69" t="s">
        <v>856</v>
      </c>
      <c r="F422" s="69" t="s">
        <v>857</v>
      </c>
      <c r="G422" s="69" t="s">
        <v>1020</v>
      </c>
      <c r="H422" s="47">
        <v>30</v>
      </c>
      <c r="I422" s="48">
        <v>219</v>
      </c>
      <c r="J422" s="50"/>
      <c r="K422" s="49">
        <v>589950</v>
      </c>
      <c r="L422" s="49">
        <v>574288.15616394579</v>
      </c>
      <c r="M422" s="50">
        <f t="shared" si="10"/>
        <v>20</v>
      </c>
      <c r="N422" s="68" t="s">
        <v>3974</v>
      </c>
    </row>
    <row r="423" spans="1:14" ht="75" customHeight="1" x14ac:dyDescent="0.25">
      <c r="A423" s="86">
        <v>415</v>
      </c>
      <c r="B423" s="50" t="s">
        <v>988</v>
      </c>
      <c r="C423" s="69" t="s">
        <v>989</v>
      </c>
      <c r="D423" s="69" t="s">
        <v>286</v>
      </c>
      <c r="E423" s="69" t="s">
        <v>287</v>
      </c>
      <c r="F423" s="69" t="s">
        <v>962</v>
      </c>
      <c r="G423" s="87" t="s">
        <v>963</v>
      </c>
      <c r="H423" s="47" t="s">
        <v>964</v>
      </c>
      <c r="I423" s="48" t="s">
        <v>965</v>
      </c>
      <c r="J423" s="50"/>
      <c r="K423" s="49">
        <v>595900</v>
      </c>
      <c r="L423" s="49">
        <v>631167.53859926492</v>
      </c>
      <c r="M423" s="50">
        <f t="shared" si="10"/>
        <v>21</v>
      </c>
      <c r="N423" s="68" t="s">
        <v>3974</v>
      </c>
    </row>
    <row r="424" spans="1:14" ht="75" customHeight="1" x14ac:dyDescent="0.25">
      <c r="A424" s="86">
        <v>416</v>
      </c>
      <c r="B424" s="50" t="s">
        <v>988</v>
      </c>
      <c r="C424" s="69" t="s">
        <v>989</v>
      </c>
      <c r="D424" s="69" t="s">
        <v>20</v>
      </c>
      <c r="E424" s="69" t="s">
        <v>437</v>
      </c>
      <c r="F424" s="69" t="s">
        <v>1021</v>
      </c>
      <c r="G424" s="87" t="s">
        <v>1022</v>
      </c>
      <c r="H424" s="47" t="s">
        <v>866</v>
      </c>
      <c r="I424" s="48">
        <v>181</v>
      </c>
      <c r="J424" s="50"/>
      <c r="K424" s="46">
        <v>602128.56125000003</v>
      </c>
      <c r="L424" s="49">
        <v>619233.92170022661</v>
      </c>
      <c r="M424" s="50">
        <f t="shared" si="10"/>
        <v>22</v>
      </c>
      <c r="N424" s="68" t="s">
        <v>349</v>
      </c>
    </row>
    <row r="425" spans="1:14" ht="75" customHeight="1" x14ac:dyDescent="0.25">
      <c r="A425" s="86">
        <v>417</v>
      </c>
      <c r="B425" s="50" t="s">
        <v>988</v>
      </c>
      <c r="C425" s="69" t="s">
        <v>989</v>
      </c>
      <c r="D425" s="69" t="s">
        <v>27</v>
      </c>
      <c r="E425" s="69" t="s">
        <v>919</v>
      </c>
      <c r="F425" s="69" t="s">
        <v>1023</v>
      </c>
      <c r="G425" s="87" t="s">
        <v>1024</v>
      </c>
      <c r="H425" s="47">
        <v>30</v>
      </c>
      <c r="I425" s="48">
        <v>247</v>
      </c>
      <c r="J425" s="50"/>
      <c r="K425" s="49">
        <v>602583.26749999996</v>
      </c>
      <c r="L425" s="49">
        <v>638246.34628138505</v>
      </c>
      <c r="M425" s="50">
        <f t="shared" si="10"/>
        <v>23</v>
      </c>
      <c r="N425" s="68" t="s">
        <v>349</v>
      </c>
    </row>
    <row r="426" spans="1:14" ht="75" customHeight="1" x14ac:dyDescent="0.25">
      <c r="A426" s="86">
        <v>418</v>
      </c>
      <c r="B426" s="60" t="s">
        <v>988</v>
      </c>
      <c r="C426" s="60" t="s">
        <v>989</v>
      </c>
      <c r="D426" s="50" t="s">
        <v>840</v>
      </c>
      <c r="E426" s="50" t="s">
        <v>841</v>
      </c>
      <c r="F426" s="50" t="s">
        <v>1025</v>
      </c>
      <c r="G426" s="91">
        <v>593100</v>
      </c>
      <c r="H426" s="47">
        <v>30</v>
      </c>
      <c r="I426" s="48">
        <v>220</v>
      </c>
      <c r="J426" s="48"/>
      <c r="K426" s="49">
        <v>599900</v>
      </c>
      <c r="L426" s="49">
        <v>583974.00607297418</v>
      </c>
      <c r="M426" s="50">
        <f t="shared" si="10"/>
        <v>24</v>
      </c>
      <c r="N426" s="68" t="s">
        <v>349</v>
      </c>
    </row>
    <row r="427" spans="1:14" ht="75" customHeight="1" x14ac:dyDescent="0.25">
      <c r="A427" s="86">
        <v>419</v>
      </c>
      <c r="B427" s="50" t="s">
        <v>988</v>
      </c>
      <c r="C427" s="69" t="s">
        <v>989</v>
      </c>
      <c r="D427" s="69" t="s">
        <v>13</v>
      </c>
      <c r="E427" s="69" t="s">
        <v>867</v>
      </c>
      <c r="F427" s="87" t="s">
        <v>1026</v>
      </c>
      <c r="G427" s="87" t="s">
        <v>1027</v>
      </c>
      <c r="H427" s="47">
        <v>180</v>
      </c>
      <c r="I427" s="48">
        <v>187</v>
      </c>
      <c r="J427" s="50"/>
      <c r="K427" s="49">
        <v>589595.969025</v>
      </c>
      <c r="L427" s="49">
        <v>592703.23244898603</v>
      </c>
      <c r="M427" s="50">
        <f t="shared" si="10"/>
        <v>25</v>
      </c>
      <c r="N427" s="68" t="s">
        <v>349</v>
      </c>
    </row>
    <row r="428" spans="1:14" ht="75" customHeight="1" x14ac:dyDescent="0.25">
      <c r="A428" s="86">
        <v>420</v>
      </c>
      <c r="B428" s="50" t="s">
        <v>988</v>
      </c>
      <c r="C428" s="69" t="s">
        <v>989</v>
      </c>
      <c r="D428" s="69" t="s">
        <v>27</v>
      </c>
      <c r="E428" s="69" t="s">
        <v>919</v>
      </c>
      <c r="F428" s="69" t="s">
        <v>1028</v>
      </c>
      <c r="G428" s="87" t="s">
        <v>1029</v>
      </c>
      <c r="H428" s="47">
        <v>30</v>
      </c>
      <c r="I428" s="48">
        <v>247</v>
      </c>
      <c r="J428" s="50"/>
      <c r="K428" s="49">
        <v>617442.76250000007</v>
      </c>
      <c r="L428" s="49">
        <v>653985.2804716489</v>
      </c>
      <c r="M428" s="50">
        <f t="shared" si="10"/>
        <v>26</v>
      </c>
      <c r="N428" s="68" t="s">
        <v>349</v>
      </c>
    </row>
    <row r="429" spans="1:14" ht="75" customHeight="1" x14ac:dyDescent="0.25">
      <c r="A429" s="86">
        <v>421</v>
      </c>
      <c r="B429" s="50" t="s">
        <v>988</v>
      </c>
      <c r="C429" s="69" t="s">
        <v>989</v>
      </c>
      <c r="D429" s="69" t="s">
        <v>27</v>
      </c>
      <c r="E429" s="69" t="s">
        <v>919</v>
      </c>
      <c r="F429" s="69" t="s">
        <v>1030</v>
      </c>
      <c r="G429" s="87" t="s">
        <v>1031</v>
      </c>
      <c r="H429" s="47">
        <v>30</v>
      </c>
      <c r="I429" s="48">
        <v>247</v>
      </c>
      <c r="J429" s="50"/>
      <c r="K429" s="49">
        <v>617442.76250000007</v>
      </c>
      <c r="L429" s="49">
        <v>653985.2804716489</v>
      </c>
      <c r="M429" s="50">
        <f t="shared" si="10"/>
        <v>27</v>
      </c>
      <c r="N429" s="68" t="s">
        <v>349</v>
      </c>
    </row>
    <row r="430" spans="1:14" ht="75" customHeight="1" x14ac:dyDescent="0.25">
      <c r="A430" s="86">
        <v>422</v>
      </c>
      <c r="B430" s="50" t="s">
        <v>988</v>
      </c>
      <c r="C430" s="69" t="s">
        <v>989</v>
      </c>
      <c r="D430" s="69" t="s">
        <v>13</v>
      </c>
      <c r="E430" s="69" t="s">
        <v>867</v>
      </c>
      <c r="F430" s="87" t="s">
        <v>1032</v>
      </c>
      <c r="G430" s="87" t="s">
        <v>1033</v>
      </c>
      <c r="H430" s="47">
        <v>180</v>
      </c>
      <c r="I430" s="48">
        <v>187</v>
      </c>
      <c r="J430" s="50"/>
      <c r="K430" s="49">
        <v>603518.969025</v>
      </c>
      <c r="L430" s="49">
        <v>615234.57245766441</v>
      </c>
      <c r="M430" s="50">
        <f t="shared" si="10"/>
        <v>28</v>
      </c>
      <c r="N430" s="68" t="s">
        <v>349</v>
      </c>
    </row>
    <row r="431" spans="1:14" ht="75" customHeight="1" x14ac:dyDescent="0.25">
      <c r="A431" s="86">
        <v>423</v>
      </c>
      <c r="B431" s="50" t="s">
        <v>988</v>
      </c>
      <c r="C431" s="69" t="s">
        <v>989</v>
      </c>
      <c r="D431" s="69" t="s">
        <v>286</v>
      </c>
      <c r="E431" s="69" t="s">
        <v>287</v>
      </c>
      <c r="F431" s="69" t="s">
        <v>962</v>
      </c>
      <c r="G431" s="87" t="s">
        <v>976</v>
      </c>
      <c r="H431" s="47" t="s">
        <v>964</v>
      </c>
      <c r="I431" s="48" t="s">
        <v>965</v>
      </c>
      <c r="J431" s="50"/>
      <c r="K431" s="49">
        <v>635900</v>
      </c>
      <c r="L431" s="49">
        <v>673534.88470426667</v>
      </c>
      <c r="M431" s="50">
        <f t="shared" si="10"/>
        <v>29</v>
      </c>
      <c r="N431" s="68" t="s">
        <v>349</v>
      </c>
    </row>
    <row r="432" spans="1:14" ht="75" customHeight="1" x14ac:dyDescent="0.25">
      <c r="A432" s="86">
        <v>424</v>
      </c>
      <c r="B432" s="50" t="s">
        <v>988</v>
      </c>
      <c r="C432" s="69" t="s">
        <v>989</v>
      </c>
      <c r="D432" s="69" t="s">
        <v>848</v>
      </c>
      <c r="E432" s="69" t="s">
        <v>849</v>
      </c>
      <c r="F432" s="69" t="s">
        <v>1034</v>
      </c>
      <c r="G432" s="87" t="s">
        <v>1035</v>
      </c>
      <c r="H432" s="47">
        <v>120</v>
      </c>
      <c r="I432" s="48">
        <v>199</v>
      </c>
      <c r="J432" s="50"/>
      <c r="K432" s="49">
        <v>639818.38</v>
      </c>
      <c r="L432" s="49">
        <v>636645.74179770064</v>
      </c>
      <c r="M432" s="50">
        <f t="shared" si="10"/>
        <v>30</v>
      </c>
      <c r="N432" s="68" t="s">
        <v>349</v>
      </c>
    </row>
    <row r="433" spans="1:14" ht="75" customHeight="1" x14ac:dyDescent="0.25">
      <c r="A433" s="86">
        <v>425</v>
      </c>
      <c r="B433" s="50" t="s">
        <v>988</v>
      </c>
      <c r="C433" s="69" t="s">
        <v>989</v>
      </c>
      <c r="D433" s="69" t="s">
        <v>20</v>
      </c>
      <c r="E433" s="69" t="s">
        <v>437</v>
      </c>
      <c r="F433" s="69" t="s">
        <v>1036</v>
      </c>
      <c r="G433" s="87" t="s">
        <v>1037</v>
      </c>
      <c r="H433" s="47" t="s">
        <v>866</v>
      </c>
      <c r="I433" s="48">
        <v>203</v>
      </c>
      <c r="J433" s="50"/>
      <c r="K433" s="46">
        <v>651579.69699999993</v>
      </c>
      <c r="L433" s="49">
        <v>670089.87289349455</v>
      </c>
      <c r="M433" s="50">
        <f t="shared" si="10"/>
        <v>31</v>
      </c>
      <c r="N433" s="68" t="s">
        <v>349</v>
      </c>
    </row>
    <row r="434" spans="1:14" ht="75" customHeight="1" x14ac:dyDescent="0.25">
      <c r="A434" s="86">
        <v>426</v>
      </c>
      <c r="B434" s="50" t="s">
        <v>988</v>
      </c>
      <c r="C434" s="69" t="s">
        <v>989</v>
      </c>
      <c r="D434" s="69" t="s">
        <v>13</v>
      </c>
      <c r="E434" s="69" t="s">
        <v>867</v>
      </c>
      <c r="F434" s="87" t="s">
        <v>1038</v>
      </c>
      <c r="G434" s="87" t="s">
        <v>1039</v>
      </c>
      <c r="H434" s="47">
        <v>180</v>
      </c>
      <c r="I434" s="48">
        <v>203</v>
      </c>
      <c r="J434" s="50"/>
      <c r="K434" s="49">
        <v>636524.66902499995</v>
      </c>
      <c r="L434" s="49">
        <v>649218.95958113868</v>
      </c>
      <c r="M434" s="50">
        <f t="shared" si="10"/>
        <v>32</v>
      </c>
      <c r="N434" s="68" t="s">
        <v>349</v>
      </c>
    </row>
    <row r="435" spans="1:14" ht="75" customHeight="1" x14ac:dyDescent="0.25">
      <c r="A435" s="86">
        <v>427</v>
      </c>
      <c r="B435" s="50" t="s">
        <v>988</v>
      </c>
      <c r="C435" s="69" t="s">
        <v>989</v>
      </c>
      <c r="D435" s="69" t="s">
        <v>138</v>
      </c>
      <c r="E435" s="69" t="s">
        <v>856</v>
      </c>
      <c r="F435" s="69" t="s">
        <v>857</v>
      </c>
      <c r="G435" s="69" t="s">
        <v>1040</v>
      </c>
      <c r="H435" s="47">
        <v>30</v>
      </c>
      <c r="I435" s="48">
        <v>219</v>
      </c>
      <c r="J435" s="50"/>
      <c r="K435" s="49">
        <v>666950</v>
      </c>
      <c r="L435" s="49">
        <v>649243.97958054685</v>
      </c>
      <c r="M435" s="50">
        <f t="shared" si="10"/>
        <v>33</v>
      </c>
      <c r="N435" s="68" t="s">
        <v>349</v>
      </c>
    </row>
    <row r="436" spans="1:14" ht="75" customHeight="1" x14ac:dyDescent="0.25">
      <c r="A436" s="86">
        <v>428</v>
      </c>
      <c r="B436" s="50" t="s">
        <v>988</v>
      </c>
      <c r="C436" s="69" t="s">
        <v>989</v>
      </c>
      <c r="D436" s="54" t="s">
        <v>9</v>
      </c>
      <c r="E436" s="69" t="s">
        <v>872</v>
      </c>
      <c r="F436" s="69" t="s">
        <v>1041</v>
      </c>
      <c r="G436" s="69" t="s">
        <v>1042</v>
      </c>
      <c r="H436" s="91" t="s">
        <v>492</v>
      </c>
      <c r="I436" s="91">
        <v>235</v>
      </c>
      <c r="J436" s="91"/>
      <c r="K436" s="92">
        <v>688000</v>
      </c>
      <c r="L436" s="49">
        <v>785602.20163136825</v>
      </c>
      <c r="M436" s="50">
        <f t="shared" si="10"/>
        <v>34</v>
      </c>
      <c r="N436" s="68" t="s">
        <v>349</v>
      </c>
    </row>
    <row r="437" spans="1:14" ht="75" customHeight="1" x14ac:dyDescent="0.25">
      <c r="A437" s="86">
        <v>429</v>
      </c>
      <c r="B437" s="50" t="s">
        <v>988</v>
      </c>
      <c r="C437" s="69" t="s">
        <v>989</v>
      </c>
      <c r="D437" s="69" t="s">
        <v>138</v>
      </c>
      <c r="E437" s="69" t="s">
        <v>856</v>
      </c>
      <c r="F437" s="69" t="s">
        <v>857</v>
      </c>
      <c r="G437" s="69" t="s">
        <v>1043</v>
      </c>
      <c r="H437" s="47">
        <v>30</v>
      </c>
      <c r="I437" s="48">
        <v>219</v>
      </c>
      <c r="J437" s="50"/>
      <c r="K437" s="49">
        <v>694950</v>
      </c>
      <c r="L437" s="49">
        <v>676500.64264112921</v>
      </c>
      <c r="M437" s="50">
        <f t="shared" si="10"/>
        <v>35</v>
      </c>
      <c r="N437" s="68" t="s">
        <v>349</v>
      </c>
    </row>
    <row r="438" spans="1:14" ht="75" customHeight="1" x14ac:dyDescent="0.25">
      <c r="A438" s="86">
        <v>430</v>
      </c>
      <c r="B438" s="50" t="s">
        <v>988</v>
      </c>
      <c r="C438" s="69" t="s">
        <v>989</v>
      </c>
      <c r="D438" s="69" t="s">
        <v>13</v>
      </c>
      <c r="E438" s="69" t="s">
        <v>867</v>
      </c>
      <c r="F438" s="87" t="s">
        <v>1044</v>
      </c>
      <c r="G438" s="87" t="s">
        <v>1045</v>
      </c>
      <c r="H438" s="47">
        <v>180</v>
      </c>
      <c r="I438" s="48">
        <v>195</v>
      </c>
      <c r="J438" s="50"/>
      <c r="K438" s="49">
        <v>696393.56902499998</v>
      </c>
      <c r="L438" s="49">
        <v>711169.01191988855</v>
      </c>
      <c r="M438" s="50">
        <f t="shared" si="10"/>
        <v>36</v>
      </c>
      <c r="N438" s="68" t="s">
        <v>349</v>
      </c>
    </row>
    <row r="439" spans="1:14" ht="75" customHeight="1" x14ac:dyDescent="0.25">
      <c r="A439" s="86">
        <v>431</v>
      </c>
      <c r="B439" s="50" t="s">
        <v>988</v>
      </c>
      <c r="C439" s="69" t="s">
        <v>989</v>
      </c>
      <c r="D439" s="69" t="s">
        <v>20</v>
      </c>
      <c r="E439" s="69" t="s">
        <v>437</v>
      </c>
      <c r="F439" s="69" t="s">
        <v>1046</v>
      </c>
      <c r="G439" s="87" t="s">
        <v>1047</v>
      </c>
      <c r="H439" s="47" t="s">
        <v>866</v>
      </c>
      <c r="I439" s="48">
        <v>197</v>
      </c>
      <c r="J439" s="50"/>
      <c r="K439" s="46">
        <v>746345.09649999999</v>
      </c>
      <c r="L439" s="49">
        <v>767547.38238623785</v>
      </c>
      <c r="M439" s="50">
        <f t="shared" si="10"/>
        <v>37</v>
      </c>
      <c r="N439" s="68" t="s">
        <v>349</v>
      </c>
    </row>
    <row r="440" spans="1:14" ht="75" customHeight="1" x14ac:dyDescent="0.25">
      <c r="A440" s="86">
        <v>432</v>
      </c>
      <c r="B440" s="50" t="s">
        <v>988</v>
      </c>
      <c r="C440" s="69" t="s">
        <v>989</v>
      </c>
      <c r="D440" s="69" t="s">
        <v>13</v>
      </c>
      <c r="E440" s="69" t="s">
        <v>867</v>
      </c>
      <c r="F440" s="87" t="s">
        <v>1048</v>
      </c>
      <c r="G440" s="87" t="s">
        <v>1049</v>
      </c>
      <c r="H440" s="47">
        <v>180</v>
      </c>
      <c r="I440" s="48">
        <v>195</v>
      </c>
      <c r="J440" s="50"/>
      <c r="K440" s="49">
        <v>778539.26902499993</v>
      </c>
      <c r="L440" s="49">
        <v>795750.35967507202</v>
      </c>
      <c r="M440" s="50">
        <f t="shared" si="10"/>
        <v>38</v>
      </c>
      <c r="N440" s="68" t="s">
        <v>349</v>
      </c>
    </row>
    <row r="441" spans="1:14" ht="75" customHeight="1" x14ac:dyDescent="0.25">
      <c r="A441" s="86">
        <v>433</v>
      </c>
      <c r="B441" s="50" t="s">
        <v>988</v>
      </c>
      <c r="C441" s="69" t="s">
        <v>918</v>
      </c>
      <c r="D441" s="69" t="s">
        <v>20</v>
      </c>
      <c r="E441" s="69" t="s">
        <v>437</v>
      </c>
      <c r="F441" s="69" t="s">
        <v>1050</v>
      </c>
      <c r="G441" s="87" t="s">
        <v>1051</v>
      </c>
      <c r="H441" s="47" t="s">
        <v>866</v>
      </c>
      <c r="I441" s="48">
        <v>222</v>
      </c>
      <c r="J441" s="50"/>
      <c r="K441" s="46">
        <v>859943.14124999999</v>
      </c>
      <c r="L441" s="49">
        <v>884372.53780153464</v>
      </c>
      <c r="M441" s="50">
        <f t="shared" si="10"/>
        <v>39</v>
      </c>
      <c r="N441" s="68" t="s">
        <v>349</v>
      </c>
    </row>
    <row r="442" spans="1:14" ht="75" customHeight="1" x14ac:dyDescent="0.25">
      <c r="A442" s="86">
        <v>434</v>
      </c>
      <c r="B442" s="50" t="s">
        <v>988</v>
      </c>
      <c r="C442" s="69" t="s">
        <v>989</v>
      </c>
      <c r="D442" s="69" t="s">
        <v>20</v>
      </c>
      <c r="E442" s="69" t="s">
        <v>437</v>
      </c>
      <c r="F442" s="69" t="s">
        <v>1052</v>
      </c>
      <c r="G442" s="87" t="s">
        <v>1053</v>
      </c>
      <c r="H442" s="47" t="s">
        <v>866</v>
      </c>
      <c r="I442" s="48">
        <v>222</v>
      </c>
      <c r="J442" s="50"/>
      <c r="K442" s="46">
        <v>864134.37899999996</v>
      </c>
      <c r="L442" s="49">
        <v>888682.8408758858</v>
      </c>
      <c r="M442" s="50">
        <f t="shared" si="10"/>
        <v>40</v>
      </c>
      <c r="N442" s="68" t="s">
        <v>349</v>
      </c>
    </row>
    <row r="443" spans="1:14" ht="75" customHeight="1" x14ac:dyDescent="0.25">
      <c r="A443" s="86">
        <v>435</v>
      </c>
      <c r="B443" s="50" t="s">
        <v>988</v>
      </c>
      <c r="C443" s="69" t="s">
        <v>989</v>
      </c>
      <c r="D443" s="69" t="s">
        <v>13</v>
      </c>
      <c r="E443" s="69" t="s">
        <v>867</v>
      </c>
      <c r="F443" s="87" t="s">
        <v>1054</v>
      </c>
      <c r="G443" s="87" t="s">
        <v>1055</v>
      </c>
      <c r="H443" s="47">
        <v>180</v>
      </c>
      <c r="I443" s="48">
        <v>195</v>
      </c>
      <c r="J443" s="50"/>
      <c r="K443" s="49">
        <v>868956.86902500002</v>
      </c>
      <c r="L443" s="49">
        <v>890822.70164636162</v>
      </c>
      <c r="M443" s="50">
        <f t="shared" si="10"/>
        <v>41</v>
      </c>
      <c r="N443" s="68" t="s">
        <v>349</v>
      </c>
    </row>
    <row r="444" spans="1:14" ht="75" customHeight="1" x14ac:dyDescent="0.25">
      <c r="A444" s="86">
        <v>436</v>
      </c>
      <c r="B444" s="50" t="s">
        <v>988</v>
      </c>
      <c r="C444" s="69" t="s">
        <v>989</v>
      </c>
      <c r="D444" s="69" t="s">
        <v>20</v>
      </c>
      <c r="E444" s="69" t="s">
        <v>437</v>
      </c>
      <c r="F444" s="69" t="s">
        <v>1056</v>
      </c>
      <c r="G444" s="87" t="s">
        <v>1057</v>
      </c>
      <c r="H444" s="47" t="s">
        <v>866</v>
      </c>
      <c r="I444" s="48">
        <v>222</v>
      </c>
      <c r="J444" s="50"/>
      <c r="K444" s="46">
        <v>940720.21950000001</v>
      </c>
      <c r="L444" s="49">
        <v>967444.34367035748</v>
      </c>
      <c r="M444" s="50">
        <f t="shared" si="10"/>
        <v>42</v>
      </c>
      <c r="N444" s="68" t="s">
        <v>349</v>
      </c>
    </row>
    <row r="445" spans="1:14" ht="75" customHeight="1" x14ac:dyDescent="0.25">
      <c r="A445" s="86">
        <v>437</v>
      </c>
      <c r="B445" s="50" t="s">
        <v>1058</v>
      </c>
      <c r="C445" s="69" t="s">
        <v>1059</v>
      </c>
      <c r="D445" s="69" t="s">
        <v>27</v>
      </c>
      <c r="E445" s="69" t="s">
        <v>1060</v>
      </c>
      <c r="F445" s="69" t="s">
        <v>1061</v>
      </c>
      <c r="G445" s="87" t="s">
        <v>1062</v>
      </c>
      <c r="H445" s="47">
        <v>30</v>
      </c>
      <c r="I445" s="48">
        <v>204</v>
      </c>
      <c r="J445" s="50"/>
      <c r="K445" s="49">
        <v>288282.87200000003</v>
      </c>
      <c r="L445" s="49">
        <v>305344.50535419863</v>
      </c>
      <c r="M445" s="50">
        <f t="shared" si="10"/>
        <v>1</v>
      </c>
      <c r="N445" s="68" t="s">
        <v>3974</v>
      </c>
    </row>
    <row r="446" spans="1:14" ht="75" customHeight="1" x14ac:dyDescent="0.25">
      <c r="A446" s="86">
        <v>438</v>
      </c>
      <c r="B446" s="50" t="s">
        <v>1058</v>
      </c>
      <c r="C446" s="69" t="s">
        <v>1059</v>
      </c>
      <c r="D446" s="69" t="s">
        <v>27</v>
      </c>
      <c r="E446" s="69" t="s">
        <v>1060</v>
      </c>
      <c r="F446" s="69" t="s">
        <v>1063</v>
      </c>
      <c r="G446" s="87" t="s">
        <v>1064</v>
      </c>
      <c r="H446" s="47">
        <v>30</v>
      </c>
      <c r="I446" s="48">
        <v>204</v>
      </c>
      <c r="J446" s="50"/>
      <c r="K446" s="49">
        <v>309404.48300000001</v>
      </c>
      <c r="L446" s="49">
        <v>327716.17044250388</v>
      </c>
      <c r="M446" s="50">
        <f t="shared" si="10"/>
        <v>2</v>
      </c>
      <c r="N446" s="68" t="s">
        <v>3974</v>
      </c>
    </row>
    <row r="447" spans="1:14" ht="75" customHeight="1" x14ac:dyDescent="0.25">
      <c r="A447" s="86">
        <v>439</v>
      </c>
      <c r="B447" s="50" t="s">
        <v>1058</v>
      </c>
      <c r="C447" s="69" t="s">
        <v>1059</v>
      </c>
      <c r="D447" s="69" t="s">
        <v>27</v>
      </c>
      <c r="E447" s="69" t="s">
        <v>1060</v>
      </c>
      <c r="F447" s="69" t="s">
        <v>1065</v>
      </c>
      <c r="G447" s="69" t="s">
        <v>1066</v>
      </c>
      <c r="H447" s="47">
        <v>30</v>
      </c>
      <c r="I447" s="48">
        <v>204</v>
      </c>
      <c r="J447" s="50"/>
      <c r="K447" s="49">
        <v>383483.60000000003</v>
      </c>
      <c r="L447" s="49">
        <v>406179.56016980211</v>
      </c>
      <c r="M447" s="50">
        <f t="shared" si="10"/>
        <v>3</v>
      </c>
      <c r="N447" s="68" t="s">
        <v>3974</v>
      </c>
    </row>
    <row r="448" spans="1:14" ht="75" customHeight="1" x14ac:dyDescent="0.25">
      <c r="A448" s="86">
        <v>440</v>
      </c>
      <c r="B448" s="50" t="s">
        <v>1058</v>
      </c>
      <c r="C448" s="69" t="s">
        <v>1059</v>
      </c>
      <c r="D448" s="69" t="s">
        <v>27</v>
      </c>
      <c r="E448" s="69" t="s">
        <v>1060</v>
      </c>
      <c r="F448" s="69" t="s">
        <v>1067</v>
      </c>
      <c r="G448" s="87" t="s">
        <v>1068</v>
      </c>
      <c r="H448" s="47">
        <v>30</v>
      </c>
      <c r="I448" s="48">
        <v>204</v>
      </c>
      <c r="J448" s="50"/>
      <c r="K448" s="49">
        <v>808999.51250000007</v>
      </c>
      <c r="L448" s="49">
        <v>856879.05862163147</v>
      </c>
      <c r="M448" s="50">
        <f t="shared" si="10"/>
        <v>4</v>
      </c>
      <c r="N448" s="68" t="s">
        <v>349</v>
      </c>
    </row>
    <row r="449" spans="1:14" ht="75" customHeight="1" x14ac:dyDescent="0.25">
      <c r="A449" s="86">
        <v>441</v>
      </c>
      <c r="B449" s="50" t="s">
        <v>1069</v>
      </c>
      <c r="C449" s="69" t="s">
        <v>1070</v>
      </c>
      <c r="D449" s="69" t="s">
        <v>27</v>
      </c>
      <c r="E449" s="69" t="s">
        <v>1060</v>
      </c>
      <c r="F449" s="69" t="s">
        <v>1071</v>
      </c>
      <c r="G449" s="87" t="s">
        <v>1072</v>
      </c>
      <c r="H449" s="47">
        <v>30</v>
      </c>
      <c r="I449" s="48">
        <v>210</v>
      </c>
      <c r="J449" s="50"/>
      <c r="K449" s="49">
        <v>329120.10200000001</v>
      </c>
      <c r="L449" s="49">
        <v>348598.63178868766</v>
      </c>
      <c r="M449" s="50">
        <f t="shared" si="10"/>
        <v>1</v>
      </c>
      <c r="N449" s="68" t="s">
        <v>3974</v>
      </c>
    </row>
    <row r="450" spans="1:14" ht="75" customHeight="1" x14ac:dyDescent="0.25">
      <c r="A450" s="86">
        <v>442</v>
      </c>
      <c r="B450" s="50" t="s">
        <v>1069</v>
      </c>
      <c r="C450" s="69" t="s">
        <v>1070</v>
      </c>
      <c r="D450" s="69" t="s">
        <v>27</v>
      </c>
      <c r="E450" s="69" t="s">
        <v>1060</v>
      </c>
      <c r="F450" s="69" t="s">
        <v>1073</v>
      </c>
      <c r="G450" s="87" t="s">
        <v>1074</v>
      </c>
      <c r="H450" s="47">
        <v>30</v>
      </c>
      <c r="I450" s="48">
        <v>210</v>
      </c>
      <c r="J450" s="50"/>
      <c r="K450" s="49">
        <v>345786.93049999996</v>
      </c>
      <c r="L450" s="49">
        <v>366251.8640769929</v>
      </c>
      <c r="M450" s="50">
        <f t="shared" si="10"/>
        <v>2</v>
      </c>
      <c r="N450" s="68" t="s">
        <v>3974</v>
      </c>
    </row>
    <row r="451" spans="1:14" ht="75" customHeight="1" x14ac:dyDescent="0.25">
      <c r="A451" s="86">
        <v>443</v>
      </c>
      <c r="B451" s="50" t="s">
        <v>1069</v>
      </c>
      <c r="C451" s="69" t="s">
        <v>1070</v>
      </c>
      <c r="D451" s="69" t="s">
        <v>27</v>
      </c>
      <c r="E451" s="69" t="s">
        <v>1060</v>
      </c>
      <c r="F451" s="69" t="s">
        <v>1075</v>
      </c>
      <c r="G451" s="69" t="s">
        <v>1076</v>
      </c>
      <c r="H451" s="47">
        <v>30</v>
      </c>
      <c r="I451" s="48">
        <v>210</v>
      </c>
      <c r="J451" s="50"/>
      <c r="K451" s="49">
        <v>419799.16250000003</v>
      </c>
      <c r="L451" s="49">
        <v>444644.41030568519</v>
      </c>
      <c r="M451" s="50">
        <f t="shared" si="10"/>
        <v>3</v>
      </c>
      <c r="N451" s="68" t="s">
        <v>3974</v>
      </c>
    </row>
    <row r="452" spans="1:14" ht="75" customHeight="1" x14ac:dyDescent="0.25">
      <c r="A452" s="86">
        <v>444</v>
      </c>
      <c r="B452" s="50" t="s">
        <v>1069</v>
      </c>
      <c r="C452" s="69" t="s">
        <v>1070</v>
      </c>
      <c r="D452" s="69" t="s">
        <v>27</v>
      </c>
      <c r="E452" s="69" t="s">
        <v>1060</v>
      </c>
      <c r="F452" s="69" t="s">
        <v>1077</v>
      </c>
      <c r="G452" s="87" t="s">
        <v>1078</v>
      </c>
      <c r="H452" s="47">
        <v>30</v>
      </c>
      <c r="I452" s="48">
        <v>210</v>
      </c>
      <c r="J452" s="50"/>
      <c r="K452" s="49">
        <v>808999.51250000007</v>
      </c>
      <c r="L452" s="49">
        <v>856879.05862163147</v>
      </c>
      <c r="M452" s="50">
        <f t="shared" si="10"/>
        <v>4</v>
      </c>
      <c r="N452" s="68" t="s">
        <v>349</v>
      </c>
    </row>
    <row r="453" spans="1:14" ht="75" customHeight="1" x14ac:dyDescent="0.25">
      <c r="A453" s="86">
        <v>445</v>
      </c>
      <c r="B453" s="50" t="s">
        <v>1079</v>
      </c>
      <c r="C453" s="69" t="s">
        <v>1080</v>
      </c>
      <c r="D453" s="69" t="s">
        <v>76</v>
      </c>
      <c r="E453" s="69" t="s">
        <v>77</v>
      </c>
      <c r="F453" s="69" t="s">
        <v>1081</v>
      </c>
      <c r="G453" s="87" t="s">
        <v>1082</v>
      </c>
      <c r="H453" s="47" t="s">
        <v>80</v>
      </c>
      <c r="I453" s="48" t="s">
        <v>81</v>
      </c>
      <c r="J453" s="50"/>
      <c r="K453" s="49">
        <v>350909.85</v>
      </c>
      <c r="L453" s="49">
        <v>372850.63491539826</v>
      </c>
      <c r="M453" s="50">
        <f t="shared" si="10"/>
        <v>1</v>
      </c>
      <c r="N453" s="68" t="s">
        <v>349</v>
      </c>
    </row>
    <row r="454" spans="1:14" ht="75" customHeight="1" x14ac:dyDescent="0.25">
      <c r="A454" s="86">
        <v>446</v>
      </c>
      <c r="B454" s="50" t="s">
        <v>1079</v>
      </c>
      <c r="C454" s="69" t="s">
        <v>1080</v>
      </c>
      <c r="D454" s="69" t="s">
        <v>76</v>
      </c>
      <c r="E454" s="69" t="s">
        <v>77</v>
      </c>
      <c r="F454" s="69" t="s">
        <v>1083</v>
      </c>
      <c r="G454" s="87" t="s">
        <v>1084</v>
      </c>
      <c r="H454" s="47" t="s">
        <v>80</v>
      </c>
      <c r="I454" s="48" t="s">
        <v>81</v>
      </c>
      <c r="J454" s="50"/>
      <c r="K454" s="49">
        <v>366977.64999999997</v>
      </c>
      <c r="L454" s="49">
        <v>390501.91284703603</v>
      </c>
      <c r="M454" s="50">
        <f t="shared" si="10"/>
        <v>2</v>
      </c>
      <c r="N454" s="68" t="s">
        <v>3974</v>
      </c>
    </row>
    <row r="455" spans="1:14" ht="75" customHeight="1" x14ac:dyDescent="0.25">
      <c r="A455" s="86">
        <v>447</v>
      </c>
      <c r="B455" s="50" t="s">
        <v>1079</v>
      </c>
      <c r="C455" s="69" t="s">
        <v>1080</v>
      </c>
      <c r="D455" s="69" t="s">
        <v>76</v>
      </c>
      <c r="E455" s="69" t="s">
        <v>77</v>
      </c>
      <c r="F455" s="69" t="s">
        <v>1085</v>
      </c>
      <c r="G455" s="87" t="s">
        <v>1086</v>
      </c>
      <c r="H455" s="47" t="s">
        <v>80</v>
      </c>
      <c r="I455" s="48" t="s">
        <v>81</v>
      </c>
      <c r="J455" s="50"/>
      <c r="K455" s="49">
        <v>376539.89999999997</v>
      </c>
      <c r="L455" s="49">
        <v>400927.66834831436</v>
      </c>
      <c r="M455" s="50">
        <f t="shared" si="10"/>
        <v>3</v>
      </c>
      <c r="N455" s="68" t="s">
        <v>3974</v>
      </c>
    </row>
    <row r="456" spans="1:14" ht="75" customHeight="1" x14ac:dyDescent="0.25">
      <c r="A456" s="86">
        <v>448</v>
      </c>
      <c r="B456" s="50" t="s">
        <v>1079</v>
      </c>
      <c r="C456" s="69" t="s">
        <v>1080</v>
      </c>
      <c r="D456" s="69" t="s">
        <v>138</v>
      </c>
      <c r="E456" s="69" t="s">
        <v>1087</v>
      </c>
      <c r="F456" s="69" t="s">
        <v>1088</v>
      </c>
      <c r="G456" s="69" t="s">
        <v>1089</v>
      </c>
      <c r="H456" s="47">
        <v>30</v>
      </c>
      <c r="I456" s="48">
        <v>211</v>
      </c>
      <c r="J456" s="50"/>
      <c r="K456" s="49">
        <v>454950</v>
      </c>
      <c r="L456" s="49">
        <v>450379.52586936601</v>
      </c>
      <c r="M456" s="50">
        <f t="shared" si="10"/>
        <v>4</v>
      </c>
      <c r="N456" s="68" t="s">
        <v>3974</v>
      </c>
    </row>
    <row r="457" spans="1:14" ht="75" customHeight="1" x14ac:dyDescent="0.25">
      <c r="A457" s="86">
        <v>449</v>
      </c>
      <c r="B457" s="50" t="s">
        <v>1079</v>
      </c>
      <c r="C457" s="69" t="s">
        <v>1080</v>
      </c>
      <c r="D457" s="69" t="s">
        <v>76</v>
      </c>
      <c r="E457" s="69" t="s">
        <v>77</v>
      </c>
      <c r="F457" s="69" t="s">
        <v>1090</v>
      </c>
      <c r="G457" s="87" t="s">
        <v>1091</v>
      </c>
      <c r="H457" s="47" t="s">
        <v>80</v>
      </c>
      <c r="I457" s="48" t="s">
        <v>81</v>
      </c>
      <c r="J457" s="50"/>
      <c r="K457" s="49">
        <v>453329.99999999994</v>
      </c>
      <c r="L457" s="49">
        <v>484172.6367614952</v>
      </c>
      <c r="M457" s="50">
        <f t="shared" si="10"/>
        <v>5</v>
      </c>
      <c r="N457" s="68" t="s">
        <v>349</v>
      </c>
    </row>
    <row r="458" spans="1:14" ht="75" customHeight="1" x14ac:dyDescent="0.25">
      <c r="A458" s="86">
        <v>450</v>
      </c>
      <c r="B458" s="50" t="s">
        <v>1079</v>
      </c>
      <c r="C458" s="69" t="s">
        <v>1080</v>
      </c>
      <c r="D458" s="69" t="s">
        <v>76</v>
      </c>
      <c r="E458" s="69" t="s">
        <v>77</v>
      </c>
      <c r="F458" s="69" t="s">
        <v>1092</v>
      </c>
      <c r="G458" s="87" t="s">
        <v>1093</v>
      </c>
      <c r="H458" s="47" t="s">
        <v>80</v>
      </c>
      <c r="I458" s="48" t="s">
        <v>81</v>
      </c>
      <c r="J458" s="50"/>
      <c r="K458" s="49">
        <v>487651.74999999994</v>
      </c>
      <c r="L458" s="49">
        <v>519137.56652704667</v>
      </c>
      <c r="M458" s="50">
        <f t="shared" ref="M458:M521" si="11">IF(B458=B457,M457+1,1)</f>
        <v>6</v>
      </c>
      <c r="N458" s="68" t="s">
        <v>349</v>
      </c>
    </row>
    <row r="459" spans="1:14" ht="75" customHeight="1" x14ac:dyDescent="0.25">
      <c r="A459" s="86">
        <v>451</v>
      </c>
      <c r="B459" s="50" t="s">
        <v>1079</v>
      </c>
      <c r="C459" s="69" t="s">
        <v>1080</v>
      </c>
      <c r="D459" s="69" t="s">
        <v>76</v>
      </c>
      <c r="E459" s="69" t="s">
        <v>77</v>
      </c>
      <c r="F459" s="69" t="s">
        <v>1094</v>
      </c>
      <c r="G459" s="87" t="s">
        <v>1095</v>
      </c>
      <c r="H459" s="47" t="s">
        <v>80</v>
      </c>
      <c r="I459" s="48" t="s">
        <v>81</v>
      </c>
      <c r="J459" s="50"/>
      <c r="K459" s="49">
        <v>511078.39999999997</v>
      </c>
      <c r="L459" s="49">
        <v>544535.94235200726</v>
      </c>
      <c r="M459" s="50">
        <f t="shared" si="11"/>
        <v>7</v>
      </c>
      <c r="N459" s="68" t="s">
        <v>349</v>
      </c>
    </row>
    <row r="460" spans="1:14" ht="75" customHeight="1" x14ac:dyDescent="0.25">
      <c r="A460" s="86">
        <v>452</v>
      </c>
      <c r="B460" s="50" t="s">
        <v>1096</v>
      </c>
      <c r="C460" s="69" t="s">
        <v>1097</v>
      </c>
      <c r="D460" s="69" t="s">
        <v>76</v>
      </c>
      <c r="E460" s="69" t="s">
        <v>77</v>
      </c>
      <c r="F460" s="69" t="s">
        <v>1098</v>
      </c>
      <c r="G460" s="87" t="s">
        <v>1099</v>
      </c>
      <c r="H460" s="47" t="s">
        <v>80</v>
      </c>
      <c r="I460" s="48" t="s">
        <v>81</v>
      </c>
      <c r="J460" s="50"/>
      <c r="K460" s="49">
        <v>490479.6</v>
      </c>
      <c r="L460" s="49">
        <v>523409.31637479464</v>
      </c>
      <c r="M460" s="50">
        <f t="shared" si="11"/>
        <v>1</v>
      </c>
      <c r="N460" s="68" t="s">
        <v>349</v>
      </c>
    </row>
    <row r="461" spans="1:14" ht="75" customHeight="1" x14ac:dyDescent="0.25">
      <c r="A461" s="86">
        <v>453</v>
      </c>
      <c r="B461" s="50" t="s">
        <v>1096</v>
      </c>
      <c r="C461" s="69" t="s">
        <v>1097</v>
      </c>
      <c r="D461" s="69" t="s">
        <v>76</v>
      </c>
      <c r="E461" s="69" t="s">
        <v>77</v>
      </c>
      <c r="F461" s="69" t="s">
        <v>1100</v>
      </c>
      <c r="G461" s="87" t="s">
        <v>1101</v>
      </c>
      <c r="H461" s="47" t="s">
        <v>80</v>
      </c>
      <c r="I461" s="48" t="s">
        <v>81</v>
      </c>
      <c r="J461" s="50"/>
      <c r="K461" s="49">
        <v>519162.89999999997</v>
      </c>
      <c r="L461" s="49">
        <v>554553.44226231135</v>
      </c>
      <c r="M461" s="50">
        <f t="shared" si="11"/>
        <v>2</v>
      </c>
      <c r="N461" s="68" t="s">
        <v>3974</v>
      </c>
    </row>
    <row r="462" spans="1:14" ht="75" customHeight="1" x14ac:dyDescent="0.25">
      <c r="A462" s="86">
        <v>454</v>
      </c>
      <c r="B462" s="50" t="s">
        <v>1096</v>
      </c>
      <c r="C462" s="69" t="s">
        <v>1097</v>
      </c>
      <c r="D462" s="69" t="s">
        <v>76</v>
      </c>
      <c r="E462" s="69" t="s">
        <v>77</v>
      </c>
      <c r="F462" s="69" t="s">
        <v>1102</v>
      </c>
      <c r="G462" s="87" t="s">
        <v>1103</v>
      </c>
      <c r="H462" s="47" t="s">
        <v>80</v>
      </c>
      <c r="I462" s="48" t="s">
        <v>81</v>
      </c>
      <c r="J462" s="50"/>
      <c r="K462" s="49">
        <v>560339.79999999993</v>
      </c>
      <c r="L462" s="49">
        <v>597073.06035857368</v>
      </c>
      <c r="M462" s="50">
        <f t="shared" si="11"/>
        <v>3</v>
      </c>
      <c r="N462" s="68" t="s">
        <v>3974</v>
      </c>
    </row>
    <row r="463" spans="1:14" ht="75" customHeight="1" x14ac:dyDescent="0.25">
      <c r="A463" s="86">
        <v>455</v>
      </c>
      <c r="B463" s="50" t="s">
        <v>1096</v>
      </c>
      <c r="C463" s="69" t="s">
        <v>1097</v>
      </c>
      <c r="D463" s="69" t="s">
        <v>76</v>
      </c>
      <c r="E463" s="69" t="s">
        <v>77</v>
      </c>
      <c r="F463" s="69" t="s">
        <v>1104</v>
      </c>
      <c r="G463" s="87" t="s">
        <v>1105</v>
      </c>
      <c r="H463" s="47" t="s">
        <v>80</v>
      </c>
      <c r="I463" s="48" t="s">
        <v>81</v>
      </c>
      <c r="J463" s="50"/>
      <c r="K463" s="49">
        <v>579850.69999999995</v>
      </c>
      <c r="L463" s="49">
        <v>617854.17035930895</v>
      </c>
      <c r="M463" s="50">
        <f t="shared" si="11"/>
        <v>4</v>
      </c>
      <c r="N463" s="68" t="s">
        <v>3974</v>
      </c>
    </row>
    <row r="464" spans="1:14" ht="75" customHeight="1" x14ac:dyDescent="0.25">
      <c r="A464" s="86">
        <v>456</v>
      </c>
      <c r="B464" s="50" t="s">
        <v>1106</v>
      </c>
      <c r="C464" s="69" t="s">
        <v>1107</v>
      </c>
      <c r="D464" s="69" t="s">
        <v>76</v>
      </c>
      <c r="E464" s="69" t="s">
        <v>77</v>
      </c>
      <c r="F464" s="69" t="s">
        <v>1108</v>
      </c>
      <c r="G464" s="87" t="s">
        <v>1109</v>
      </c>
      <c r="H464" s="47" t="s">
        <v>80</v>
      </c>
      <c r="I464" s="48" t="s">
        <v>81</v>
      </c>
      <c r="J464" s="50"/>
      <c r="K464" s="49">
        <v>500212.04999999993</v>
      </c>
      <c r="L464" s="49">
        <v>530964.21643321251</v>
      </c>
      <c r="M464" s="50">
        <f t="shared" si="11"/>
        <v>1</v>
      </c>
      <c r="N464" s="68" t="s">
        <v>349</v>
      </c>
    </row>
    <row r="465" spans="1:14" ht="75" customHeight="1" x14ac:dyDescent="0.25">
      <c r="A465" s="86">
        <v>457</v>
      </c>
      <c r="B465" s="50" t="s">
        <v>1106</v>
      </c>
      <c r="C465" s="69" t="s">
        <v>1107</v>
      </c>
      <c r="D465" s="69" t="s">
        <v>76</v>
      </c>
      <c r="E465" s="69" t="s">
        <v>77</v>
      </c>
      <c r="F465" s="69" t="s">
        <v>1110</v>
      </c>
      <c r="G465" s="87" t="s">
        <v>1111</v>
      </c>
      <c r="H465" s="47" t="s">
        <v>80</v>
      </c>
      <c r="I465" s="48" t="s">
        <v>81</v>
      </c>
      <c r="J465" s="50"/>
      <c r="K465" s="49">
        <v>522047.09999999992</v>
      </c>
      <c r="L465" s="49">
        <v>554510.78706990613</v>
      </c>
      <c r="M465" s="50">
        <f t="shared" si="11"/>
        <v>2</v>
      </c>
      <c r="N465" s="68" t="s">
        <v>349</v>
      </c>
    </row>
    <row r="466" spans="1:14" ht="75" customHeight="1" x14ac:dyDescent="0.25">
      <c r="A466" s="86">
        <v>458</v>
      </c>
      <c r="B466" s="50" t="s">
        <v>1112</v>
      </c>
      <c r="C466" s="69" t="s">
        <v>1113</v>
      </c>
      <c r="D466" s="69" t="s">
        <v>76</v>
      </c>
      <c r="E466" s="69" t="s">
        <v>77</v>
      </c>
      <c r="F466" s="69" t="s">
        <v>1115</v>
      </c>
      <c r="G466" s="87" t="s">
        <v>1116</v>
      </c>
      <c r="H466" s="47" t="s">
        <v>80</v>
      </c>
      <c r="I466" s="48">
        <v>187</v>
      </c>
      <c r="J466" s="50"/>
      <c r="K466" s="49">
        <v>519495.24999999994</v>
      </c>
      <c r="L466" s="49">
        <v>556871.85491525126</v>
      </c>
      <c r="M466" s="50">
        <f t="shared" si="11"/>
        <v>1</v>
      </c>
      <c r="N466" s="68" t="s">
        <v>3974</v>
      </c>
    </row>
    <row r="467" spans="1:14" ht="75" customHeight="1" x14ac:dyDescent="0.25">
      <c r="A467" s="86">
        <v>459</v>
      </c>
      <c r="B467" s="50" t="s">
        <v>1112</v>
      </c>
      <c r="C467" s="69" t="s">
        <v>1113</v>
      </c>
      <c r="D467" s="69" t="s">
        <v>125</v>
      </c>
      <c r="E467" s="69" t="s">
        <v>1087</v>
      </c>
      <c r="F467" s="69" t="s">
        <v>1088</v>
      </c>
      <c r="G467" s="69" t="s">
        <v>1114</v>
      </c>
      <c r="H467" s="47">
        <v>30</v>
      </c>
      <c r="I467" s="48">
        <v>211</v>
      </c>
      <c r="J467" s="50"/>
      <c r="K467" s="49">
        <v>529990</v>
      </c>
      <c r="L467" s="49">
        <v>524665.66637104144</v>
      </c>
      <c r="M467" s="50">
        <f t="shared" si="11"/>
        <v>2</v>
      </c>
      <c r="N467" s="68" t="s">
        <v>3974</v>
      </c>
    </row>
    <row r="468" spans="1:14" ht="75" customHeight="1" x14ac:dyDescent="0.25">
      <c r="A468" s="86">
        <v>460</v>
      </c>
      <c r="B468" s="50" t="s">
        <v>1112</v>
      </c>
      <c r="C468" s="69" t="s">
        <v>1113</v>
      </c>
      <c r="D468" s="69" t="s">
        <v>76</v>
      </c>
      <c r="E468" s="69" t="s">
        <v>77</v>
      </c>
      <c r="F468" s="69" t="s">
        <v>1117</v>
      </c>
      <c r="G468" s="87" t="s">
        <v>1118</v>
      </c>
      <c r="H468" s="47" t="s">
        <v>80</v>
      </c>
      <c r="I468" s="48">
        <v>187</v>
      </c>
      <c r="J468" s="50"/>
      <c r="K468" s="49">
        <v>543120.85</v>
      </c>
      <c r="L468" s="49">
        <v>579677.4542712894</v>
      </c>
      <c r="M468" s="50">
        <f t="shared" si="11"/>
        <v>3</v>
      </c>
      <c r="N468" s="68" t="s">
        <v>3974</v>
      </c>
    </row>
    <row r="469" spans="1:14" ht="75" customHeight="1" x14ac:dyDescent="0.25">
      <c r="A469" s="86">
        <v>461</v>
      </c>
      <c r="B469" s="50" t="s">
        <v>1112</v>
      </c>
      <c r="C469" s="69" t="s">
        <v>1113</v>
      </c>
      <c r="D469" s="69" t="s">
        <v>76</v>
      </c>
      <c r="E469" s="69" t="s">
        <v>77</v>
      </c>
      <c r="F469" s="69" t="s">
        <v>1119</v>
      </c>
      <c r="G469" s="87" t="s">
        <v>1120</v>
      </c>
      <c r="H469" s="47" t="s">
        <v>80</v>
      </c>
      <c r="I469" s="48">
        <v>192</v>
      </c>
      <c r="J469" s="50"/>
      <c r="K469" s="49">
        <v>563958.85</v>
      </c>
      <c r="L469" s="49">
        <v>602192.86314486025</v>
      </c>
      <c r="M469" s="50">
        <f t="shared" si="11"/>
        <v>4</v>
      </c>
      <c r="N469" s="68" t="s">
        <v>3974</v>
      </c>
    </row>
    <row r="470" spans="1:14" ht="75" customHeight="1" x14ac:dyDescent="0.25">
      <c r="A470" s="86">
        <v>462</v>
      </c>
      <c r="B470" s="50" t="s">
        <v>1112</v>
      </c>
      <c r="C470" s="69" t="s">
        <v>1113</v>
      </c>
      <c r="D470" s="69" t="s">
        <v>125</v>
      </c>
      <c r="E470" s="69" t="s">
        <v>1087</v>
      </c>
      <c r="F470" s="69" t="s">
        <v>1088</v>
      </c>
      <c r="G470" s="69" t="s">
        <v>1121</v>
      </c>
      <c r="H470" s="47">
        <v>30</v>
      </c>
      <c r="I470" s="48">
        <v>196</v>
      </c>
      <c r="J470" s="50"/>
      <c r="K470" s="49">
        <v>639990</v>
      </c>
      <c r="L470" s="49">
        <v>633560.59514481935</v>
      </c>
      <c r="M470" s="50">
        <f t="shared" si="11"/>
        <v>5</v>
      </c>
      <c r="N470" s="68" t="s">
        <v>3974</v>
      </c>
    </row>
    <row r="471" spans="1:14" ht="75" customHeight="1" x14ac:dyDescent="0.25">
      <c r="A471" s="86">
        <v>463</v>
      </c>
      <c r="B471" s="50" t="s">
        <v>1112</v>
      </c>
      <c r="C471" s="69" t="s">
        <v>1113</v>
      </c>
      <c r="D471" s="69" t="s">
        <v>138</v>
      </c>
      <c r="E471" s="69" t="s">
        <v>1087</v>
      </c>
      <c r="F471" s="69" t="s">
        <v>1088</v>
      </c>
      <c r="G471" s="69" t="s">
        <v>1122</v>
      </c>
      <c r="H471" s="47">
        <v>30</v>
      </c>
      <c r="I471" s="48">
        <v>199</v>
      </c>
      <c r="J471" s="50"/>
      <c r="K471" s="49">
        <v>659990</v>
      </c>
      <c r="L471" s="49">
        <v>653359.67310368817</v>
      </c>
      <c r="M471" s="50">
        <f t="shared" si="11"/>
        <v>6</v>
      </c>
      <c r="N471" s="68" t="s">
        <v>3974</v>
      </c>
    </row>
    <row r="472" spans="1:14" ht="75" customHeight="1" x14ac:dyDescent="0.25">
      <c r="A472" s="86">
        <v>464</v>
      </c>
      <c r="B472" s="50" t="s">
        <v>1112</v>
      </c>
      <c r="C472" s="69" t="s">
        <v>1113</v>
      </c>
      <c r="D472" s="69" t="s">
        <v>138</v>
      </c>
      <c r="E472" s="69" t="s">
        <v>1087</v>
      </c>
      <c r="F472" s="69" t="s">
        <v>1088</v>
      </c>
      <c r="G472" s="69" t="s">
        <v>1123</v>
      </c>
      <c r="H472" s="47">
        <v>30</v>
      </c>
      <c r="I472" s="48">
        <v>199</v>
      </c>
      <c r="J472" s="50"/>
      <c r="K472" s="49">
        <v>728990</v>
      </c>
      <c r="L472" s="49">
        <v>721666.49206178519</v>
      </c>
      <c r="M472" s="50">
        <f t="shared" si="11"/>
        <v>7</v>
      </c>
      <c r="N472" s="68" t="s">
        <v>3974</v>
      </c>
    </row>
    <row r="473" spans="1:14" ht="75" customHeight="1" x14ac:dyDescent="0.25">
      <c r="A473" s="86">
        <v>465</v>
      </c>
      <c r="B473" s="50" t="s">
        <v>1124</v>
      </c>
      <c r="C473" s="69" t="s">
        <v>1125</v>
      </c>
      <c r="D473" s="69" t="s">
        <v>76</v>
      </c>
      <c r="E473" s="69" t="s">
        <v>77</v>
      </c>
      <c r="F473" s="69" t="s">
        <v>1126</v>
      </c>
      <c r="G473" s="87" t="s">
        <v>1127</v>
      </c>
      <c r="H473" s="47" t="s">
        <v>80</v>
      </c>
      <c r="I473" s="48">
        <v>199</v>
      </c>
      <c r="J473" s="50"/>
      <c r="K473" s="49">
        <v>590081.1</v>
      </c>
      <c r="L473" s="49">
        <v>632396.33017628314</v>
      </c>
      <c r="M473" s="50">
        <f t="shared" si="11"/>
        <v>1</v>
      </c>
      <c r="N473" s="68" t="s">
        <v>3974</v>
      </c>
    </row>
    <row r="474" spans="1:14" ht="75" customHeight="1" x14ac:dyDescent="0.25">
      <c r="A474" s="86">
        <v>466</v>
      </c>
      <c r="B474" s="50" t="s">
        <v>1124</v>
      </c>
      <c r="C474" s="69" t="s">
        <v>1125</v>
      </c>
      <c r="D474" s="69" t="s">
        <v>76</v>
      </c>
      <c r="E474" s="69" t="s">
        <v>77</v>
      </c>
      <c r="F474" s="69" t="s">
        <v>1128</v>
      </c>
      <c r="G474" s="87" t="s">
        <v>1129</v>
      </c>
      <c r="H474" s="47" t="s">
        <v>80</v>
      </c>
      <c r="I474" s="48">
        <v>199</v>
      </c>
      <c r="J474" s="50"/>
      <c r="K474" s="49">
        <v>604651.6</v>
      </c>
      <c r="L474" s="49">
        <v>644816.63556164992</v>
      </c>
      <c r="M474" s="50">
        <f t="shared" si="11"/>
        <v>2</v>
      </c>
      <c r="N474" s="68" t="s">
        <v>349</v>
      </c>
    </row>
    <row r="475" spans="1:14" ht="75" customHeight="1" x14ac:dyDescent="0.25">
      <c r="A475" s="86">
        <v>467</v>
      </c>
      <c r="B475" s="50" t="s">
        <v>1124</v>
      </c>
      <c r="C475" s="69" t="s">
        <v>1125</v>
      </c>
      <c r="D475" s="69" t="s">
        <v>76</v>
      </c>
      <c r="E475" s="69" t="s">
        <v>77</v>
      </c>
      <c r="F475" s="69" t="s">
        <v>1130</v>
      </c>
      <c r="G475" s="87" t="s">
        <v>1131</v>
      </c>
      <c r="H475" s="47" t="s">
        <v>80</v>
      </c>
      <c r="I475" s="48">
        <v>199</v>
      </c>
      <c r="J475" s="50"/>
      <c r="K475" s="49">
        <v>637596.80000000005</v>
      </c>
      <c r="L475" s="49">
        <v>681016.95467744186</v>
      </c>
      <c r="M475" s="50">
        <f t="shared" si="11"/>
        <v>3</v>
      </c>
      <c r="N475" s="68" t="s">
        <v>349</v>
      </c>
    </row>
    <row r="476" spans="1:14" ht="75" customHeight="1" x14ac:dyDescent="0.25">
      <c r="A476" s="86">
        <v>468</v>
      </c>
      <c r="B476" s="50" t="s">
        <v>1124</v>
      </c>
      <c r="C476" s="69" t="s">
        <v>1125</v>
      </c>
      <c r="D476" s="69" t="s">
        <v>138</v>
      </c>
      <c r="E476" s="69" t="s">
        <v>1087</v>
      </c>
      <c r="F476" s="69" t="s">
        <v>1088</v>
      </c>
      <c r="G476" s="69" t="s">
        <v>1132</v>
      </c>
      <c r="H476" s="47">
        <v>30</v>
      </c>
      <c r="I476" s="48">
        <v>196</v>
      </c>
      <c r="J476" s="50"/>
      <c r="K476" s="49">
        <v>719990</v>
      </c>
      <c r="L476" s="49">
        <v>712756.90698029427</v>
      </c>
      <c r="M476" s="50">
        <f t="shared" si="11"/>
        <v>4</v>
      </c>
      <c r="N476" s="68" t="s">
        <v>349</v>
      </c>
    </row>
    <row r="477" spans="1:14" ht="75" customHeight="1" x14ac:dyDescent="0.25">
      <c r="A477" s="86">
        <v>469</v>
      </c>
      <c r="B477" s="50" t="s">
        <v>1124</v>
      </c>
      <c r="C477" s="69" t="s">
        <v>1125</v>
      </c>
      <c r="D477" s="69" t="s">
        <v>138</v>
      </c>
      <c r="E477" s="69" t="s">
        <v>1087</v>
      </c>
      <c r="F477" s="69" t="s">
        <v>1088</v>
      </c>
      <c r="G477" s="69" t="s">
        <v>1133</v>
      </c>
      <c r="H477" s="47">
        <v>30</v>
      </c>
      <c r="I477" s="48">
        <v>199</v>
      </c>
      <c r="J477" s="50"/>
      <c r="K477" s="49">
        <v>739990</v>
      </c>
      <c r="L477" s="49">
        <v>732555.98493916297</v>
      </c>
      <c r="M477" s="50">
        <f t="shared" si="11"/>
        <v>5</v>
      </c>
      <c r="N477" s="68" t="s">
        <v>349</v>
      </c>
    </row>
    <row r="478" spans="1:14" ht="75" customHeight="1" x14ac:dyDescent="0.25">
      <c r="A478" s="86">
        <v>470</v>
      </c>
      <c r="B478" s="50" t="s">
        <v>1124</v>
      </c>
      <c r="C478" s="69" t="s">
        <v>1125</v>
      </c>
      <c r="D478" s="69" t="s">
        <v>138</v>
      </c>
      <c r="E478" s="69" t="s">
        <v>1087</v>
      </c>
      <c r="F478" s="69" t="s">
        <v>1088</v>
      </c>
      <c r="G478" s="69" t="s">
        <v>1134</v>
      </c>
      <c r="H478" s="47">
        <v>30</v>
      </c>
      <c r="I478" s="48">
        <v>199</v>
      </c>
      <c r="J478" s="50"/>
      <c r="K478" s="49">
        <v>759990</v>
      </c>
      <c r="L478" s="49">
        <v>752355.06289803167</v>
      </c>
      <c r="M478" s="50">
        <f t="shared" si="11"/>
        <v>6</v>
      </c>
      <c r="N478" s="68" t="s">
        <v>349</v>
      </c>
    </row>
    <row r="479" spans="1:14" ht="75" customHeight="1" x14ac:dyDescent="0.25">
      <c r="A479" s="86">
        <v>471</v>
      </c>
      <c r="B479" s="50" t="s">
        <v>1124</v>
      </c>
      <c r="C479" s="69" t="s">
        <v>1125</v>
      </c>
      <c r="D479" s="69" t="s">
        <v>138</v>
      </c>
      <c r="E479" s="69" t="s">
        <v>1087</v>
      </c>
      <c r="F479" s="69" t="s">
        <v>1088</v>
      </c>
      <c r="G479" s="69" t="s">
        <v>1135</v>
      </c>
      <c r="H479" s="47">
        <v>30</v>
      </c>
      <c r="I479" s="48">
        <v>199</v>
      </c>
      <c r="J479" s="50"/>
      <c r="K479" s="49">
        <v>779990</v>
      </c>
      <c r="L479" s="49">
        <v>772154.14085690037</v>
      </c>
      <c r="M479" s="50">
        <f t="shared" si="11"/>
        <v>7</v>
      </c>
      <c r="N479" s="68" t="s">
        <v>349</v>
      </c>
    </row>
    <row r="480" spans="1:14" ht="75" customHeight="1" x14ac:dyDescent="0.25">
      <c r="A480" s="86">
        <v>472</v>
      </c>
      <c r="B480" s="50" t="s">
        <v>1124</v>
      </c>
      <c r="C480" s="69" t="s">
        <v>1125</v>
      </c>
      <c r="D480" s="69" t="s">
        <v>138</v>
      </c>
      <c r="E480" s="69" t="s">
        <v>1087</v>
      </c>
      <c r="F480" s="69" t="s">
        <v>1088</v>
      </c>
      <c r="G480" s="69" t="s">
        <v>1136</v>
      </c>
      <c r="H480" s="47">
        <v>30</v>
      </c>
      <c r="I480" s="48">
        <v>199</v>
      </c>
      <c r="J480" s="50"/>
      <c r="K480" s="49">
        <v>808990</v>
      </c>
      <c r="L480" s="49">
        <v>800862.80389725999</v>
      </c>
      <c r="M480" s="50">
        <f t="shared" si="11"/>
        <v>8</v>
      </c>
      <c r="N480" s="68" t="s">
        <v>349</v>
      </c>
    </row>
    <row r="481" spans="1:14" ht="75" customHeight="1" x14ac:dyDescent="0.25">
      <c r="A481" s="86">
        <v>473</v>
      </c>
      <c r="B481" s="50" t="s">
        <v>1137</v>
      </c>
      <c r="C481" s="69" t="s">
        <v>1138</v>
      </c>
      <c r="D481" s="69" t="s">
        <v>848</v>
      </c>
      <c r="E481" s="69" t="s">
        <v>849</v>
      </c>
      <c r="F481" s="69" t="s">
        <v>1139</v>
      </c>
      <c r="G481" s="87" t="s">
        <v>1140</v>
      </c>
      <c r="H481" s="47">
        <v>120</v>
      </c>
      <c r="I481" s="48">
        <v>208</v>
      </c>
      <c r="J481" s="50"/>
      <c r="K481" s="49">
        <v>308251.94</v>
      </c>
      <c r="L481" s="49">
        <v>322703.03480206896</v>
      </c>
      <c r="M481" s="50">
        <f t="shared" si="11"/>
        <v>1</v>
      </c>
      <c r="N481" s="68" t="s">
        <v>3974</v>
      </c>
    </row>
    <row r="482" spans="1:14" ht="75" customHeight="1" x14ac:dyDescent="0.25">
      <c r="A482" s="86">
        <v>474</v>
      </c>
      <c r="B482" s="50" t="s">
        <v>1137</v>
      </c>
      <c r="C482" s="69" t="s">
        <v>1138</v>
      </c>
      <c r="D482" s="69" t="s">
        <v>848</v>
      </c>
      <c r="E482" s="69" t="s">
        <v>849</v>
      </c>
      <c r="F482" s="69" t="s">
        <v>1141</v>
      </c>
      <c r="G482" s="87" t="s">
        <v>1142</v>
      </c>
      <c r="H482" s="47">
        <v>120</v>
      </c>
      <c r="I482" s="48">
        <v>208</v>
      </c>
      <c r="J482" s="50"/>
      <c r="K482" s="49">
        <v>334910.65999999997</v>
      </c>
      <c r="L482" s="49">
        <v>349753.74914043967</v>
      </c>
      <c r="M482" s="50">
        <f t="shared" si="11"/>
        <v>2</v>
      </c>
      <c r="N482" s="68" t="s">
        <v>3974</v>
      </c>
    </row>
    <row r="483" spans="1:14" ht="75" customHeight="1" x14ac:dyDescent="0.25">
      <c r="A483" s="86">
        <v>475</v>
      </c>
      <c r="B483" s="50" t="s">
        <v>1137</v>
      </c>
      <c r="C483" s="69" t="s">
        <v>1138</v>
      </c>
      <c r="D483" s="69" t="s">
        <v>848</v>
      </c>
      <c r="E483" s="69" t="s">
        <v>849</v>
      </c>
      <c r="F483" s="69" t="s">
        <v>1143</v>
      </c>
      <c r="G483" s="87" t="s">
        <v>1144</v>
      </c>
      <c r="H483" s="47">
        <v>120</v>
      </c>
      <c r="I483" s="48">
        <v>199</v>
      </c>
      <c r="J483" s="50"/>
      <c r="K483" s="49">
        <v>360851.3</v>
      </c>
      <c r="L483" s="49">
        <v>379443.15961359767</v>
      </c>
      <c r="M483" s="50">
        <f t="shared" si="11"/>
        <v>3</v>
      </c>
      <c r="N483" s="68" t="s">
        <v>3974</v>
      </c>
    </row>
    <row r="484" spans="1:14" ht="75" customHeight="1" x14ac:dyDescent="0.25">
      <c r="A484" s="86">
        <v>476</v>
      </c>
      <c r="B484" s="50" t="s">
        <v>1137</v>
      </c>
      <c r="C484" s="69" t="s">
        <v>1138</v>
      </c>
      <c r="D484" s="69" t="s">
        <v>12</v>
      </c>
      <c r="E484" s="69" t="s">
        <v>445</v>
      </c>
      <c r="F484" s="69" t="s">
        <v>1145</v>
      </c>
      <c r="G484" s="87" t="s">
        <v>1146</v>
      </c>
      <c r="H484" s="47" t="s">
        <v>1147</v>
      </c>
      <c r="I484" s="48">
        <v>190</v>
      </c>
      <c r="J484" s="50"/>
      <c r="K484" s="96">
        <v>365833.93</v>
      </c>
      <c r="L484" s="49">
        <v>382072.47117368155</v>
      </c>
      <c r="M484" s="50">
        <f t="shared" si="11"/>
        <v>4</v>
      </c>
      <c r="N484" s="68" t="s">
        <v>3974</v>
      </c>
    </row>
    <row r="485" spans="1:14" ht="75" customHeight="1" x14ac:dyDescent="0.25">
      <c r="A485" s="86">
        <v>477</v>
      </c>
      <c r="B485" s="50" t="s">
        <v>1137</v>
      </c>
      <c r="C485" s="69" t="s">
        <v>1138</v>
      </c>
      <c r="D485" s="69" t="s">
        <v>12</v>
      </c>
      <c r="E485" s="69" t="s">
        <v>445</v>
      </c>
      <c r="F485" s="69" t="s">
        <v>1148</v>
      </c>
      <c r="G485" s="87" t="s">
        <v>1149</v>
      </c>
      <c r="H485" s="47" t="s">
        <v>1147</v>
      </c>
      <c r="I485" s="48">
        <v>190</v>
      </c>
      <c r="J485" s="50"/>
      <c r="K485" s="96">
        <v>441733.93</v>
      </c>
      <c r="L485" s="49">
        <v>459250.02640209696</v>
      </c>
      <c r="M485" s="50">
        <f t="shared" si="11"/>
        <v>5</v>
      </c>
      <c r="N485" s="68" t="s">
        <v>3974</v>
      </c>
    </row>
    <row r="486" spans="1:14" ht="75" customHeight="1" x14ac:dyDescent="0.25">
      <c r="A486" s="86">
        <v>478</v>
      </c>
      <c r="B486" s="50" t="s">
        <v>1150</v>
      </c>
      <c r="C486" s="69" t="s">
        <v>1151</v>
      </c>
      <c r="D486" s="69" t="s">
        <v>12</v>
      </c>
      <c r="E486" s="69" t="s">
        <v>445</v>
      </c>
      <c r="F486" s="69" t="s">
        <v>1152</v>
      </c>
      <c r="G486" s="87" t="s">
        <v>1153</v>
      </c>
      <c r="H486" s="47" t="s">
        <v>1147</v>
      </c>
      <c r="I486" s="48">
        <v>201</v>
      </c>
      <c r="J486" s="50"/>
      <c r="K486" s="96">
        <v>495941.12</v>
      </c>
      <c r="L486" s="49">
        <v>515313.18059924711</v>
      </c>
      <c r="M486" s="50">
        <f t="shared" si="11"/>
        <v>1</v>
      </c>
      <c r="N486" s="68" t="s">
        <v>3974</v>
      </c>
    </row>
    <row r="487" spans="1:14" ht="75" customHeight="1" x14ac:dyDescent="0.25">
      <c r="A487" s="86">
        <v>479</v>
      </c>
      <c r="B487" s="50" t="s">
        <v>1154</v>
      </c>
      <c r="C487" s="69" t="s">
        <v>1155</v>
      </c>
      <c r="D487" s="69" t="s">
        <v>12</v>
      </c>
      <c r="E487" s="69" t="s">
        <v>445</v>
      </c>
      <c r="F487" s="69" t="s">
        <v>1158</v>
      </c>
      <c r="G487" s="87" t="s">
        <v>1159</v>
      </c>
      <c r="H487" s="47" t="s">
        <v>1147</v>
      </c>
      <c r="I487" s="48">
        <v>190</v>
      </c>
      <c r="J487" s="50"/>
      <c r="K487" s="96">
        <v>443031.68</v>
      </c>
      <c r="L487" s="49">
        <v>460337.03381366696</v>
      </c>
      <c r="M487" s="50">
        <f t="shared" si="11"/>
        <v>1</v>
      </c>
      <c r="N487" s="68" t="s">
        <v>3974</v>
      </c>
    </row>
    <row r="488" spans="1:14" ht="75" customHeight="1" x14ac:dyDescent="0.25">
      <c r="A488" s="86">
        <v>480</v>
      </c>
      <c r="B488" s="50" t="s">
        <v>1154</v>
      </c>
      <c r="C488" s="69" t="s">
        <v>1155</v>
      </c>
      <c r="D488" s="69" t="s">
        <v>848</v>
      </c>
      <c r="E488" s="69" t="s">
        <v>849</v>
      </c>
      <c r="F488" s="69" t="s">
        <v>1156</v>
      </c>
      <c r="G488" s="87" t="s">
        <v>1157</v>
      </c>
      <c r="H488" s="47">
        <v>120</v>
      </c>
      <c r="I488" s="48">
        <v>203</v>
      </c>
      <c r="J488" s="50"/>
      <c r="K488" s="49">
        <v>460754.18</v>
      </c>
      <c r="L488" s="49">
        <v>480625.92492873903</v>
      </c>
      <c r="M488" s="50">
        <f t="shared" si="11"/>
        <v>2</v>
      </c>
      <c r="N488" s="68" t="s">
        <v>3974</v>
      </c>
    </row>
    <row r="489" spans="1:14" ht="75" customHeight="1" x14ac:dyDescent="0.25">
      <c r="A489" s="86">
        <v>481</v>
      </c>
      <c r="B489" s="50" t="s">
        <v>1154</v>
      </c>
      <c r="C489" s="69" t="s">
        <v>1155</v>
      </c>
      <c r="D489" s="69" t="s">
        <v>12</v>
      </c>
      <c r="E489" s="69" t="s">
        <v>445</v>
      </c>
      <c r="F489" s="69" t="s">
        <v>1160</v>
      </c>
      <c r="G489" s="87" t="s">
        <v>1161</v>
      </c>
      <c r="H489" s="47" t="s">
        <v>1147</v>
      </c>
      <c r="I489" s="48">
        <v>190</v>
      </c>
      <c r="J489" s="50"/>
      <c r="K489" s="96">
        <v>466947.68</v>
      </c>
      <c r="L489" s="49">
        <v>485463.57842241804</v>
      </c>
      <c r="M489" s="50">
        <f t="shared" si="11"/>
        <v>3</v>
      </c>
      <c r="N489" s="68" t="s">
        <v>3974</v>
      </c>
    </row>
    <row r="490" spans="1:14" ht="75" customHeight="1" x14ac:dyDescent="0.25">
      <c r="A490" s="86">
        <v>482</v>
      </c>
      <c r="B490" s="50" t="s">
        <v>1154</v>
      </c>
      <c r="C490" s="69" t="s">
        <v>1155</v>
      </c>
      <c r="D490" s="69" t="s">
        <v>12</v>
      </c>
      <c r="E490" s="69" t="s">
        <v>445</v>
      </c>
      <c r="F490" s="69" t="s">
        <v>1162</v>
      </c>
      <c r="G490" s="87" t="s">
        <v>1163</v>
      </c>
      <c r="H490" s="47" t="s">
        <v>1147</v>
      </c>
      <c r="I490" s="48">
        <v>214</v>
      </c>
      <c r="J490" s="50"/>
      <c r="K490" s="96">
        <v>483829.68</v>
      </c>
      <c r="L490" s="49">
        <v>503874.04539756494</v>
      </c>
      <c r="M490" s="50">
        <f t="shared" si="11"/>
        <v>4</v>
      </c>
      <c r="N490" s="68" t="s">
        <v>3974</v>
      </c>
    </row>
    <row r="491" spans="1:14" ht="75" customHeight="1" x14ac:dyDescent="0.25">
      <c r="A491" s="86">
        <v>483</v>
      </c>
      <c r="B491" s="50" t="s">
        <v>1154</v>
      </c>
      <c r="C491" s="69" t="s">
        <v>1155</v>
      </c>
      <c r="D491" s="69" t="s">
        <v>12</v>
      </c>
      <c r="E491" s="69" t="s">
        <v>445</v>
      </c>
      <c r="F491" s="69" t="s">
        <v>1164</v>
      </c>
      <c r="G491" s="87" t="s">
        <v>1165</v>
      </c>
      <c r="H491" s="47" t="s">
        <v>1147</v>
      </c>
      <c r="I491" s="48">
        <v>190</v>
      </c>
      <c r="J491" s="50"/>
      <c r="K491" s="96">
        <v>489947.68</v>
      </c>
      <c r="L491" s="49">
        <v>508215.7227774674</v>
      </c>
      <c r="M491" s="50">
        <f t="shared" si="11"/>
        <v>5</v>
      </c>
      <c r="N491" s="68" t="s">
        <v>3974</v>
      </c>
    </row>
    <row r="492" spans="1:14" ht="75" customHeight="1" x14ac:dyDescent="0.25">
      <c r="A492" s="86">
        <v>484</v>
      </c>
      <c r="B492" s="50" t="s">
        <v>1154</v>
      </c>
      <c r="C492" s="69" t="s">
        <v>1155</v>
      </c>
      <c r="D492" s="69" t="s">
        <v>12</v>
      </c>
      <c r="E492" s="69" t="s">
        <v>445</v>
      </c>
      <c r="F492" s="69" t="s">
        <v>1166</v>
      </c>
      <c r="G492" s="87" t="s">
        <v>1167</v>
      </c>
      <c r="H492" s="47" t="s">
        <v>1147</v>
      </c>
      <c r="I492" s="48">
        <v>214</v>
      </c>
      <c r="J492" s="50"/>
      <c r="K492" s="96">
        <v>512579.68</v>
      </c>
      <c r="L492" s="49">
        <v>532298.29952045518</v>
      </c>
      <c r="M492" s="50">
        <f t="shared" si="11"/>
        <v>6</v>
      </c>
      <c r="N492" s="68" t="s">
        <v>3974</v>
      </c>
    </row>
    <row r="493" spans="1:14" ht="75" customHeight="1" x14ac:dyDescent="0.25">
      <c r="A493" s="86">
        <v>485</v>
      </c>
      <c r="B493" s="50" t="s">
        <v>1154</v>
      </c>
      <c r="C493" s="69" t="s">
        <v>1155</v>
      </c>
      <c r="D493" s="69" t="s">
        <v>12</v>
      </c>
      <c r="E493" s="69" t="s">
        <v>445</v>
      </c>
      <c r="F493" s="69" t="s">
        <v>1168</v>
      </c>
      <c r="G493" s="87" t="s">
        <v>1169</v>
      </c>
      <c r="H493" s="47" t="s">
        <v>1147</v>
      </c>
      <c r="I493" s="48">
        <v>214</v>
      </c>
      <c r="J493" s="50"/>
      <c r="K493" s="96">
        <v>587329.68000000005</v>
      </c>
      <c r="L493" s="49">
        <v>611314.29787267454</v>
      </c>
      <c r="M493" s="50">
        <f t="shared" si="11"/>
        <v>7</v>
      </c>
      <c r="N493" s="68" t="s">
        <v>3974</v>
      </c>
    </row>
    <row r="494" spans="1:14" ht="75" customHeight="1" x14ac:dyDescent="0.25">
      <c r="A494" s="86">
        <v>486</v>
      </c>
      <c r="B494" s="50" t="s">
        <v>1154</v>
      </c>
      <c r="C494" s="69" t="s">
        <v>1155</v>
      </c>
      <c r="D494" s="69" t="s">
        <v>12</v>
      </c>
      <c r="E494" s="69" t="s">
        <v>445</v>
      </c>
      <c r="F494" s="69" t="s">
        <v>1170</v>
      </c>
      <c r="G494" s="87" t="s">
        <v>1171</v>
      </c>
      <c r="H494" s="47" t="s">
        <v>1147</v>
      </c>
      <c r="I494" s="48">
        <v>214</v>
      </c>
      <c r="J494" s="50"/>
      <c r="K494" s="96">
        <v>656329.68000000005</v>
      </c>
      <c r="L494" s="49">
        <v>680801.39230683539</v>
      </c>
      <c r="M494" s="50">
        <f t="shared" si="11"/>
        <v>8</v>
      </c>
      <c r="N494" s="68" t="s">
        <v>3974</v>
      </c>
    </row>
    <row r="495" spans="1:14" ht="75" customHeight="1" x14ac:dyDescent="0.25">
      <c r="A495" s="86">
        <v>487</v>
      </c>
      <c r="B495" s="50" t="s">
        <v>1172</v>
      </c>
      <c r="C495" s="69" t="s">
        <v>1173</v>
      </c>
      <c r="D495" s="69" t="s">
        <v>12</v>
      </c>
      <c r="E495" s="69" t="s">
        <v>445</v>
      </c>
      <c r="F495" s="69" t="s">
        <v>1174</v>
      </c>
      <c r="G495" s="87" t="s">
        <v>1175</v>
      </c>
      <c r="H495" s="47" t="s">
        <v>1147</v>
      </c>
      <c r="I495" s="48">
        <v>201</v>
      </c>
      <c r="J495" s="50"/>
      <c r="K495" s="96">
        <v>503031.43</v>
      </c>
      <c r="L495" s="49">
        <v>522085.02194406401</v>
      </c>
      <c r="M495" s="50">
        <f t="shared" si="11"/>
        <v>1</v>
      </c>
      <c r="N495" s="68" t="s">
        <v>3974</v>
      </c>
    </row>
    <row r="496" spans="1:14" ht="75" customHeight="1" x14ac:dyDescent="0.25">
      <c r="A496" s="86">
        <v>488</v>
      </c>
      <c r="B496" s="50" t="s">
        <v>1172</v>
      </c>
      <c r="C496" s="69" t="s">
        <v>1173</v>
      </c>
      <c r="D496" s="69" t="s">
        <v>12</v>
      </c>
      <c r="E496" s="69" t="s">
        <v>445</v>
      </c>
      <c r="F496" s="69" t="s">
        <v>1176</v>
      </c>
      <c r="G496" s="87" t="s">
        <v>1177</v>
      </c>
      <c r="H496" s="47" t="s">
        <v>1147</v>
      </c>
      <c r="I496" s="48">
        <v>201</v>
      </c>
      <c r="J496" s="50"/>
      <c r="K496" s="96">
        <v>526914.43000000005</v>
      </c>
      <c r="L496" s="49">
        <v>547184.4983823587</v>
      </c>
      <c r="M496" s="50">
        <f t="shared" si="11"/>
        <v>2</v>
      </c>
      <c r="N496" s="68" t="s">
        <v>3974</v>
      </c>
    </row>
    <row r="497" spans="1:14" ht="75" customHeight="1" x14ac:dyDescent="0.25">
      <c r="A497" s="86">
        <v>489</v>
      </c>
      <c r="B497" s="50" t="s">
        <v>1172</v>
      </c>
      <c r="C497" s="69" t="s">
        <v>1173</v>
      </c>
      <c r="D497" s="69" t="s">
        <v>12</v>
      </c>
      <c r="E497" s="69" t="s">
        <v>445</v>
      </c>
      <c r="F497" s="69" t="s">
        <v>1178</v>
      </c>
      <c r="G497" s="87" t="s">
        <v>1179</v>
      </c>
      <c r="H497" s="47" t="s">
        <v>1147</v>
      </c>
      <c r="I497" s="48">
        <v>201</v>
      </c>
      <c r="J497" s="50"/>
      <c r="K497" s="96">
        <v>549914.43000000005</v>
      </c>
      <c r="L497" s="49">
        <v>571720.21288107557</v>
      </c>
      <c r="M497" s="50">
        <f t="shared" si="11"/>
        <v>3</v>
      </c>
      <c r="N497" s="68" t="s">
        <v>3974</v>
      </c>
    </row>
    <row r="498" spans="1:14" ht="75" customHeight="1" x14ac:dyDescent="0.25">
      <c r="A498" s="86">
        <v>490</v>
      </c>
      <c r="B498" s="50" t="s">
        <v>1172</v>
      </c>
      <c r="C498" s="69" t="s">
        <v>1173</v>
      </c>
      <c r="D498" s="69" t="s">
        <v>12</v>
      </c>
      <c r="E498" s="69" t="s">
        <v>445</v>
      </c>
      <c r="F498" s="69" t="s">
        <v>1180</v>
      </c>
      <c r="G498" s="87" t="s">
        <v>1181</v>
      </c>
      <c r="H498" s="47" t="s">
        <v>1147</v>
      </c>
      <c r="I498" s="48">
        <v>214</v>
      </c>
      <c r="J498" s="50"/>
      <c r="K498" s="96">
        <v>633329.68000000005</v>
      </c>
      <c r="L498" s="49">
        <v>659192.78700699366</v>
      </c>
      <c r="M498" s="50">
        <f t="shared" si="11"/>
        <v>4</v>
      </c>
      <c r="N498" s="68" t="s">
        <v>349</v>
      </c>
    </row>
    <row r="499" spans="1:14" ht="75" customHeight="1" x14ac:dyDescent="0.25">
      <c r="A499" s="86">
        <v>491</v>
      </c>
      <c r="B499" s="50" t="s">
        <v>1172</v>
      </c>
      <c r="C499" s="69" t="s">
        <v>1173</v>
      </c>
      <c r="D499" s="69" t="s">
        <v>12</v>
      </c>
      <c r="E499" s="69" t="s">
        <v>445</v>
      </c>
      <c r="F499" s="69" t="s">
        <v>1182</v>
      </c>
      <c r="G499" s="87" t="s">
        <v>1183</v>
      </c>
      <c r="H499" s="47" t="s">
        <v>1147</v>
      </c>
      <c r="I499" s="48">
        <v>214</v>
      </c>
      <c r="J499" s="50"/>
      <c r="K499" s="96">
        <v>702329.68</v>
      </c>
      <c r="L499" s="49">
        <v>728100.8702018155</v>
      </c>
      <c r="M499" s="50">
        <f t="shared" si="11"/>
        <v>5</v>
      </c>
      <c r="N499" s="68" t="s">
        <v>349</v>
      </c>
    </row>
    <row r="500" spans="1:14" ht="75" customHeight="1" x14ac:dyDescent="0.25">
      <c r="A500" s="86">
        <v>492</v>
      </c>
      <c r="B500" s="50" t="s">
        <v>1184</v>
      </c>
      <c r="C500" s="69" t="s">
        <v>1185</v>
      </c>
      <c r="D500" s="69" t="s">
        <v>8</v>
      </c>
      <c r="E500" s="69" t="s">
        <v>388</v>
      </c>
      <c r="F500" s="69" t="s">
        <v>1186</v>
      </c>
      <c r="G500" s="87" t="s">
        <v>1187</v>
      </c>
      <c r="H500" s="47" t="s">
        <v>391</v>
      </c>
      <c r="I500" s="48">
        <v>238</v>
      </c>
      <c r="J500" s="50"/>
      <c r="K500" s="49">
        <v>350000</v>
      </c>
      <c r="L500" s="49">
        <v>400153.82101682358</v>
      </c>
      <c r="M500" s="50">
        <f t="shared" si="11"/>
        <v>1</v>
      </c>
      <c r="N500" s="68" t="s">
        <v>349</v>
      </c>
    </row>
    <row r="501" spans="1:14" ht="75" customHeight="1" x14ac:dyDescent="0.25">
      <c r="A501" s="86">
        <v>493</v>
      </c>
      <c r="B501" s="50" t="s">
        <v>1184</v>
      </c>
      <c r="C501" s="69" t="s">
        <v>1185</v>
      </c>
      <c r="D501" s="69" t="s">
        <v>8</v>
      </c>
      <c r="E501" s="69" t="s">
        <v>388</v>
      </c>
      <c r="F501" s="69" t="s">
        <v>1188</v>
      </c>
      <c r="G501" s="87" t="s">
        <v>1189</v>
      </c>
      <c r="H501" s="47" t="s">
        <v>391</v>
      </c>
      <c r="I501" s="48">
        <v>238</v>
      </c>
      <c r="J501" s="50"/>
      <c r="K501" s="49">
        <v>350000</v>
      </c>
      <c r="L501" s="49">
        <v>400153.82101682358</v>
      </c>
      <c r="M501" s="50">
        <f t="shared" si="11"/>
        <v>2</v>
      </c>
      <c r="N501" s="68" t="s">
        <v>349</v>
      </c>
    </row>
    <row r="502" spans="1:14" ht="75" customHeight="1" x14ac:dyDescent="0.25">
      <c r="A502" s="86">
        <v>494</v>
      </c>
      <c r="B502" s="50" t="s">
        <v>1184</v>
      </c>
      <c r="C502" s="69" t="s">
        <v>1185</v>
      </c>
      <c r="D502" s="69" t="s">
        <v>8</v>
      </c>
      <c r="E502" s="69" t="s">
        <v>388</v>
      </c>
      <c r="F502" s="69" t="s">
        <v>1190</v>
      </c>
      <c r="G502" s="87" t="s">
        <v>1191</v>
      </c>
      <c r="H502" s="47" t="s">
        <v>391</v>
      </c>
      <c r="I502" s="48">
        <v>238</v>
      </c>
      <c r="J502" s="50"/>
      <c r="K502" s="49">
        <v>375000</v>
      </c>
      <c r="L502" s="49">
        <v>428736.23680373962</v>
      </c>
      <c r="M502" s="50">
        <f t="shared" si="11"/>
        <v>3</v>
      </c>
      <c r="N502" s="68" t="s">
        <v>349</v>
      </c>
    </row>
    <row r="503" spans="1:14" ht="75" customHeight="1" x14ac:dyDescent="0.25">
      <c r="A503" s="86">
        <v>495</v>
      </c>
      <c r="B503" s="50" t="s">
        <v>1184</v>
      </c>
      <c r="C503" s="69" t="s">
        <v>1185</v>
      </c>
      <c r="D503" s="69" t="s">
        <v>76</v>
      </c>
      <c r="E503" s="69" t="s">
        <v>77</v>
      </c>
      <c r="F503" s="69" t="s">
        <v>1192</v>
      </c>
      <c r="G503" s="87" t="s">
        <v>1193</v>
      </c>
      <c r="H503" s="47" t="s">
        <v>80</v>
      </c>
      <c r="I503" s="48" t="s">
        <v>81</v>
      </c>
      <c r="J503" s="50"/>
      <c r="K503" s="49">
        <v>415238.54999999993</v>
      </c>
      <c r="L503" s="49">
        <v>446077.39656559267</v>
      </c>
      <c r="M503" s="50">
        <f t="shared" si="11"/>
        <v>4</v>
      </c>
      <c r="N503" s="68" t="s">
        <v>3974</v>
      </c>
    </row>
    <row r="504" spans="1:14" ht="75" customHeight="1" x14ac:dyDescent="0.25">
      <c r="A504" s="86">
        <v>496</v>
      </c>
      <c r="B504" s="50" t="s">
        <v>1184</v>
      </c>
      <c r="C504" s="69" t="s">
        <v>1185</v>
      </c>
      <c r="D504" s="69" t="s">
        <v>8</v>
      </c>
      <c r="E504" s="69" t="s">
        <v>388</v>
      </c>
      <c r="F504" s="69" t="s">
        <v>1194</v>
      </c>
      <c r="G504" s="87" t="s">
        <v>1195</v>
      </c>
      <c r="H504" s="47" t="s">
        <v>391</v>
      </c>
      <c r="I504" s="48">
        <v>238</v>
      </c>
      <c r="J504" s="50"/>
      <c r="K504" s="49">
        <v>400000</v>
      </c>
      <c r="L504" s="49">
        <v>453879.53343521623</v>
      </c>
      <c r="M504" s="50">
        <f t="shared" si="11"/>
        <v>5</v>
      </c>
      <c r="N504" s="68" t="s">
        <v>349</v>
      </c>
    </row>
    <row r="505" spans="1:14" ht="75" customHeight="1" x14ac:dyDescent="0.25">
      <c r="A505" s="86">
        <v>497</v>
      </c>
      <c r="B505" s="50" t="s">
        <v>1184</v>
      </c>
      <c r="C505" s="69" t="s">
        <v>1185</v>
      </c>
      <c r="D505" s="69" t="s">
        <v>8</v>
      </c>
      <c r="E505" s="69" t="s">
        <v>388</v>
      </c>
      <c r="F505" s="69" t="s">
        <v>1196</v>
      </c>
      <c r="G505" s="87" t="s">
        <v>1197</v>
      </c>
      <c r="H505" s="47" t="s">
        <v>391</v>
      </c>
      <c r="I505" s="48">
        <v>238</v>
      </c>
      <c r="J505" s="50"/>
      <c r="K505" s="49">
        <v>425000</v>
      </c>
      <c r="L505" s="49">
        <v>482429.70748004998</v>
      </c>
      <c r="M505" s="50">
        <f t="shared" si="11"/>
        <v>6</v>
      </c>
      <c r="N505" s="68" t="s">
        <v>349</v>
      </c>
    </row>
    <row r="506" spans="1:14" ht="75" customHeight="1" x14ac:dyDescent="0.25">
      <c r="A506" s="86">
        <v>498</v>
      </c>
      <c r="B506" s="50" t="s">
        <v>1198</v>
      </c>
      <c r="C506" s="69" t="s">
        <v>1199</v>
      </c>
      <c r="D506" s="69" t="s">
        <v>76</v>
      </c>
      <c r="E506" s="69" t="s">
        <v>77</v>
      </c>
      <c r="F506" s="69" t="s">
        <v>1200</v>
      </c>
      <c r="G506" s="87" t="s">
        <v>1201</v>
      </c>
      <c r="H506" s="47" t="s">
        <v>80</v>
      </c>
      <c r="I506" s="48">
        <v>243</v>
      </c>
      <c r="J506" s="50"/>
      <c r="K506" s="49">
        <v>496396.35</v>
      </c>
      <c r="L506" s="49">
        <v>536494.80994666589</v>
      </c>
      <c r="M506" s="50">
        <f t="shared" si="11"/>
        <v>1</v>
      </c>
      <c r="N506" s="68" t="s">
        <v>3974</v>
      </c>
    </row>
    <row r="507" spans="1:14" ht="75" customHeight="1" x14ac:dyDescent="0.25">
      <c r="A507" s="86">
        <v>499</v>
      </c>
      <c r="B507" s="50" t="s">
        <v>1202</v>
      </c>
      <c r="C507" s="69" t="s">
        <v>1203</v>
      </c>
      <c r="D507" s="69" t="s">
        <v>848</v>
      </c>
      <c r="E507" s="69" t="s">
        <v>849</v>
      </c>
      <c r="F507" s="69" t="s">
        <v>1204</v>
      </c>
      <c r="G507" s="87" t="s">
        <v>1205</v>
      </c>
      <c r="H507" s="47">
        <v>120</v>
      </c>
      <c r="I507" s="48">
        <v>199</v>
      </c>
      <c r="J507" s="50"/>
      <c r="K507" s="49">
        <v>499602.49</v>
      </c>
      <c r="L507" s="49">
        <v>497017.39556470927</v>
      </c>
      <c r="M507" s="50">
        <f t="shared" si="11"/>
        <v>1</v>
      </c>
      <c r="N507" s="68" t="s">
        <v>3974</v>
      </c>
    </row>
    <row r="508" spans="1:14" ht="75" customHeight="1" x14ac:dyDescent="0.25">
      <c r="A508" s="86">
        <v>500</v>
      </c>
      <c r="B508" s="50" t="s">
        <v>1202</v>
      </c>
      <c r="C508" s="69" t="s">
        <v>1203</v>
      </c>
      <c r="D508" s="69" t="s">
        <v>76</v>
      </c>
      <c r="E508" s="69" t="s">
        <v>77</v>
      </c>
      <c r="F508" s="69" t="s">
        <v>1206</v>
      </c>
      <c r="G508" s="87" t="s">
        <v>1207</v>
      </c>
      <c r="H508" s="47" t="s">
        <v>80</v>
      </c>
      <c r="I508" s="48" t="s">
        <v>81</v>
      </c>
      <c r="J508" s="50"/>
      <c r="K508" s="49">
        <v>570447.14999999991</v>
      </c>
      <c r="L508" s="49">
        <v>608599.26195513969</v>
      </c>
      <c r="M508" s="50">
        <f t="shared" si="11"/>
        <v>2</v>
      </c>
      <c r="N508" s="68" t="s">
        <v>3974</v>
      </c>
    </row>
    <row r="509" spans="1:14" ht="75" customHeight="1" x14ac:dyDescent="0.25">
      <c r="A509" s="86">
        <v>501</v>
      </c>
      <c r="B509" s="50" t="s">
        <v>1208</v>
      </c>
      <c r="C509" s="69" t="s">
        <v>1209</v>
      </c>
      <c r="D509" s="69" t="s">
        <v>848</v>
      </c>
      <c r="E509" s="69" t="s">
        <v>849</v>
      </c>
      <c r="F509" s="69" t="s">
        <v>1210</v>
      </c>
      <c r="G509" s="87" t="s">
        <v>1211</v>
      </c>
      <c r="H509" s="47">
        <v>120</v>
      </c>
      <c r="I509" s="48">
        <v>206</v>
      </c>
      <c r="J509" s="50"/>
      <c r="K509" s="49">
        <v>565224.23</v>
      </c>
      <c r="L509" s="49">
        <v>562224.7347464487</v>
      </c>
      <c r="M509" s="50">
        <f t="shared" si="11"/>
        <v>1</v>
      </c>
      <c r="N509" s="68" t="s">
        <v>3974</v>
      </c>
    </row>
    <row r="510" spans="1:14" ht="75" customHeight="1" x14ac:dyDescent="0.25">
      <c r="A510" s="86">
        <v>502</v>
      </c>
      <c r="B510" s="50" t="s">
        <v>1208</v>
      </c>
      <c r="C510" s="69" t="s">
        <v>1209</v>
      </c>
      <c r="D510" s="69" t="s">
        <v>76</v>
      </c>
      <c r="E510" s="69" t="s">
        <v>77</v>
      </c>
      <c r="F510" s="69" t="s">
        <v>1212</v>
      </c>
      <c r="G510" s="87" t="s">
        <v>1213</v>
      </c>
      <c r="H510" s="47" t="s">
        <v>80</v>
      </c>
      <c r="I510" s="48" t="s">
        <v>81</v>
      </c>
      <c r="J510" s="50"/>
      <c r="K510" s="49">
        <v>617425.80000000005</v>
      </c>
      <c r="L510" s="49">
        <v>656707.39033410174</v>
      </c>
      <c r="M510" s="50">
        <f t="shared" si="11"/>
        <v>2</v>
      </c>
      <c r="N510" s="68" t="s">
        <v>3974</v>
      </c>
    </row>
    <row r="511" spans="1:14" ht="75" customHeight="1" x14ac:dyDescent="0.25">
      <c r="A511" s="86">
        <v>503</v>
      </c>
      <c r="B511" s="50" t="s">
        <v>1208</v>
      </c>
      <c r="C511" s="69" t="s">
        <v>1209</v>
      </c>
      <c r="D511" s="69" t="s">
        <v>76</v>
      </c>
      <c r="E511" s="69" t="s">
        <v>77</v>
      </c>
      <c r="F511" s="69" t="s">
        <v>1214</v>
      </c>
      <c r="G511" s="87" t="s">
        <v>1215</v>
      </c>
      <c r="H511" s="47" t="s">
        <v>80</v>
      </c>
      <c r="I511" s="48" t="s">
        <v>81</v>
      </c>
      <c r="J511" s="50"/>
      <c r="K511" s="49">
        <v>785010.7</v>
      </c>
      <c r="L511" s="49">
        <v>785010.69999999984</v>
      </c>
      <c r="M511" s="50">
        <f t="shared" si="11"/>
        <v>3</v>
      </c>
      <c r="N511" s="68" t="s">
        <v>349</v>
      </c>
    </row>
    <row r="512" spans="1:14" ht="75" customHeight="1" x14ac:dyDescent="0.25">
      <c r="A512" s="86">
        <v>504</v>
      </c>
      <c r="B512" s="50" t="s">
        <v>1216</v>
      </c>
      <c r="C512" s="69" t="s">
        <v>1217</v>
      </c>
      <c r="D512" s="69" t="s">
        <v>848</v>
      </c>
      <c r="E512" s="69" t="s">
        <v>849</v>
      </c>
      <c r="F512" s="69" t="s">
        <v>1218</v>
      </c>
      <c r="G512" s="87" t="s">
        <v>1219</v>
      </c>
      <c r="H512" s="47">
        <v>120</v>
      </c>
      <c r="I512" s="48">
        <v>208</v>
      </c>
      <c r="J512" s="50"/>
      <c r="K512" s="49">
        <v>575164.25</v>
      </c>
      <c r="L512" s="49">
        <v>572213.13487752131</v>
      </c>
      <c r="M512" s="50">
        <f t="shared" si="11"/>
        <v>1</v>
      </c>
      <c r="N512" s="68" t="s">
        <v>3974</v>
      </c>
    </row>
    <row r="513" spans="1:14" ht="75" customHeight="1" x14ac:dyDescent="0.25">
      <c r="A513" s="86">
        <v>505</v>
      </c>
      <c r="B513" s="50" t="s">
        <v>1216</v>
      </c>
      <c r="C513" s="69" t="s">
        <v>1217</v>
      </c>
      <c r="D513" s="69" t="s">
        <v>76</v>
      </c>
      <c r="E513" s="69" t="s">
        <v>77</v>
      </c>
      <c r="F513" s="69" t="s">
        <v>1220</v>
      </c>
      <c r="G513" s="69" t="s">
        <v>1221</v>
      </c>
      <c r="H513" s="47" t="s">
        <v>80</v>
      </c>
      <c r="I513" s="48" t="s">
        <v>81</v>
      </c>
      <c r="J513" s="50"/>
      <c r="K513" s="49">
        <v>601003.79999999993</v>
      </c>
      <c r="L513" s="49">
        <v>639463.57698775153</v>
      </c>
      <c r="M513" s="50">
        <f t="shared" si="11"/>
        <v>2</v>
      </c>
      <c r="N513" s="68" t="s">
        <v>3974</v>
      </c>
    </row>
    <row r="514" spans="1:14" ht="75" customHeight="1" x14ac:dyDescent="0.25">
      <c r="A514" s="86">
        <v>506</v>
      </c>
      <c r="B514" s="50" t="s">
        <v>1216</v>
      </c>
      <c r="C514" s="69" t="s">
        <v>1217</v>
      </c>
      <c r="D514" s="69" t="s">
        <v>76</v>
      </c>
      <c r="E514" s="69" t="s">
        <v>77</v>
      </c>
      <c r="F514" s="69" t="s">
        <v>1222</v>
      </c>
      <c r="G514" s="69" t="s">
        <v>1223</v>
      </c>
      <c r="H514" s="47" t="s">
        <v>80</v>
      </c>
      <c r="I514" s="48" t="s">
        <v>81</v>
      </c>
      <c r="J514" s="50"/>
      <c r="K514" s="49">
        <v>628764.80000000005</v>
      </c>
      <c r="L514" s="49">
        <v>669485.01686581154</v>
      </c>
      <c r="M514" s="50">
        <f t="shared" si="11"/>
        <v>3</v>
      </c>
      <c r="N514" s="68" t="s">
        <v>3974</v>
      </c>
    </row>
    <row r="515" spans="1:14" ht="75" customHeight="1" x14ac:dyDescent="0.25">
      <c r="A515" s="86">
        <v>507</v>
      </c>
      <c r="B515" s="50" t="s">
        <v>1224</v>
      </c>
      <c r="C515" s="69" t="s">
        <v>1225</v>
      </c>
      <c r="D515" s="69" t="s">
        <v>848</v>
      </c>
      <c r="E515" s="69" t="s">
        <v>849</v>
      </c>
      <c r="F515" s="69" t="s">
        <v>1226</v>
      </c>
      <c r="G515" s="87" t="s">
        <v>1227</v>
      </c>
      <c r="H515" s="47">
        <v>120</v>
      </c>
      <c r="I515" s="48">
        <v>208</v>
      </c>
      <c r="J515" s="50"/>
      <c r="K515" s="49">
        <v>647383.35</v>
      </c>
      <c r="L515" s="49">
        <v>643932.06803157297</v>
      </c>
      <c r="M515" s="50">
        <f t="shared" si="11"/>
        <v>1</v>
      </c>
      <c r="N515" s="68" t="s">
        <v>3974</v>
      </c>
    </row>
    <row r="516" spans="1:14" ht="75" customHeight="1" x14ac:dyDescent="0.25">
      <c r="A516" s="86">
        <v>508</v>
      </c>
      <c r="B516" s="50" t="s">
        <v>1224</v>
      </c>
      <c r="C516" s="69" t="s">
        <v>1225</v>
      </c>
      <c r="D516" s="69" t="s">
        <v>76</v>
      </c>
      <c r="E516" s="69" t="s">
        <v>77</v>
      </c>
      <c r="F516" s="69" t="s">
        <v>1228</v>
      </c>
      <c r="G516" s="87" t="s">
        <v>1229</v>
      </c>
      <c r="H516" s="47" t="s">
        <v>80</v>
      </c>
      <c r="I516" s="48" t="s">
        <v>81</v>
      </c>
      <c r="J516" s="50"/>
      <c r="K516" s="49">
        <v>665610.80000000005</v>
      </c>
      <c r="L516" s="49">
        <v>707911.52855717787</v>
      </c>
      <c r="M516" s="50">
        <f t="shared" si="11"/>
        <v>2</v>
      </c>
      <c r="N516" s="68" t="s">
        <v>3974</v>
      </c>
    </row>
    <row r="517" spans="1:14" ht="75" customHeight="1" x14ac:dyDescent="0.25">
      <c r="A517" s="86">
        <v>509</v>
      </c>
      <c r="B517" s="50" t="s">
        <v>1224</v>
      </c>
      <c r="C517" s="69" t="s">
        <v>1225</v>
      </c>
      <c r="D517" s="69" t="s">
        <v>76</v>
      </c>
      <c r="E517" s="69" t="s">
        <v>77</v>
      </c>
      <c r="F517" s="69" t="s">
        <v>1230</v>
      </c>
      <c r="G517" s="87" t="s">
        <v>1231</v>
      </c>
      <c r="H517" s="47" t="s">
        <v>80</v>
      </c>
      <c r="I517" s="48" t="s">
        <v>81</v>
      </c>
      <c r="J517" s="50"/>
      <c r="K517" s="49">
        <v>680674.65</v>
      </c>
      <c r="L517" s="49">
        <v>723147.42049292871</v>
      </c>
      <c r="M517" s="50">
        <f t="shared" si="11"/>
        <v>3</v>
      </c>
      <c r="N517" s="68" t="s">
        <v>349</v>
      </c>
    </row>
    <row r="518" spans="1:14" ht="75" customHeight="1" x14ac:dyDescent="0.25">
      <c r="A518" s="86">
        <v>510</v>
      </c>
      <c r="B518" s="50" t="s">
        <v>1232</v>
      </c>
      <c r="C518" s="69" t="s">
        <v>1233</v>
      </c>
      <c r="D518" s="69" t="s">
        <v>76</v>
      </c>
      <c r="E518" s="69" t="s">
        <v>77</v>
      </c>
      <c r="F518" s="69" t="s">
        <v>1234</v>
      </c>
      <c r="G518" s="87" t="s">
        <v>1235</v>
      </c>
      <c r="H518" s="47" t="s">
        <v>80</v>
      </c>
      <c r="I518" s="48">
        <v>195</v>
      </c>
      <c r="J518" s="50"/>
      <c r="K518" s="49">
        <v>647215.4</v>
      </c>
      <c r="L518" s="49">
        <v>691723.34090147563</v>
      </c>
      <c r="M518" s="50">
        <f t="shared" si="11"/>
        <v>1</v>
      </c>
      <c r="N518" s="68" t="s">
        <v>3974</v>
      </c>
    </row>
    <row r="519" spans="1:14" ht="75" customHeight="1" x14ac:dyDescent="0.25">
      <c r="A519" s="86">
        <v>511</v>
      </c>
      <c r="B519" s="50" t="s">
        <v>1232</v>
      </c>
      <c r="C519" s="69" t="s">
        <v>1233</v>
      </c>
      <c r="D519" s="69" t="s">
        <v>848</v>
      </c>
      <c r="E519" s="69" t="s">
        <v>849</v>
      </c>
      <c r="F519" s="69" t="s">
        <v>1236</v>
      </c>
      <c r="G519" s="87" t="s">
        <v>1237</v>
      </c>
      <c r="H519" s="47">
        <v>120</v>
      </c>
      <c r="I519" s="48">
        <v>208</v>
      </c>
      <c r="J519" s="50"/>
      <c r="K519" s="49">
        <v>702713.21</v>
      </c>
      <c r="L519" s="49">
        <v>699059.20316090574</v>
      </c>
      <c r="M519" s="50">
        <f t="shared" si="11"/>
        <v>2</v>
      </c>
      <c r="N519" s="68" t="s">
        <v>3974</v>
      </c>
    </row>
    <row r="520" spans="1:14" ht="75" customHeight="1" x14ac:dyDescent="0.25">
      <c r="A520" s="86">
        <v>512</v>
      </c>
      <c r="B520" s="50" t="s">
        <v>1232</v>
      </c>
      <c r="C520" s="69" t="s">
        <v>1233</v>
      </c>
      <c r="D520" s="69" t="s">
        <v>76</v>
      </c>
      <c r="E520" s="69" t="s">
        <v>77</v>
      </c>
      <c r="F520" s="69" t="s">
        <v>1238</v>
      </c>
      <c r="G520" s="87" t="s">
        <v>1239</v>
      </c>
      <c r="H520" s="47" t="s">
        <v>80</v>
      </c>
      <c r="I520" s="48">
        <v>193</v>
      </c>
      <c r="J520" s="50"/>
      <c r="K520" s="49">
        <v>685443.7</v>
      </c>
      <c r="L520" s="49">
        <v>732659.48868716322</v>
      </c>
      <c r="M520" s="50">
        <f t="shared" si="11"/>
        <v>3</v>
      </c>
      <c r="N520" s="68" t="s">
        <v>3974</v>
      </c>
    </row>
    <row r="521" spans="1:14" ht="75" customHeight="1" x14ac:dyDescent="0.25">
      <c r="A521" s="86">
        <v>513</v>
      </c>
      <c r="B521" s="50" t="s">
        <v>1232</v>
      </c>
      <c r="C521" s="69" t="s">
        <v>1233</v>
      </c>
      <c r="D521" s="69" t="s">
        <v>76</v>
      </c>
      <c r="E521" s="69" t="s">
        <v>77</v>
      </c>
      <c r="F521" s="69" t="s">
        <v>1240</v>
      </c>
      <c r="G521" s="87" t="s">
        <v>1241</v>
      </c>
      <c r="H521" s="47" t="s">
        <v>80</v>
      </c>
      <c r="I521" s="48" t="s">
        <v>81</v>
      </c>
      <c r="J521" s="50"/>
      <c r="K521" s="49">
        <v>689990.8</v>
      </c>
      <c r="L521" s="49">
        <v>732494.22164240142</v>
      </c>
      <c r="M521" s="50">
        <f t="shared" si="11"/>
        <v>4</v>
      </c>
      <c r="N521" s="68" t="s">
        <v>3974</v>
      </c>
    </row>
    <row r="522" spans="1:14" ht="75" customHeight="1" x14ac:dyDescent="0.25">
      <c r="A522" s="86">
        <v>514</v>
      </c>
      <c r="B522" s="50" t="s">
        <v>1232</v>
      </c>
      <c r="C522" s="69" t="s">
        <v>1233</v>
      </c>
      <c r="D522" s="69" t="s">
        <v>848</v>
      </c>
      <c r="E522" s="69" t="s">
        <v>849</v>
      </c>
      <c r="F522" s="69" t="s">
        <v>1242</v>
      </c>
      <c r="G522" s="87" t="s">
        <v>1243</v>
      </c>
      <c r="H522" s="47">
        <v>120</v>
      </c>
      <c r="I522" s="48">
        <v>208</v>
      </c>
      <c r="J522" s="50"/>
      <c r="K522" s="49">
        <v>743089.05</v>
      </c>
      <c r="L522" s="49">
        <v>739239.52495848248</v>
      </c>
      <c r="M522" s="50">
        <f t="shared" ref="M522:M585" si="12">IF(B522=B521,M521+1,1)</f>
        <v>5</v>
      </c>
      <c r="N522" s="68" t="s">
        <v>3974</v>
      </c>
    </row>
    <row r="523" spans="1:14" ht="75" customHeight="1" x14ac:dyDescent="0.25">
      <c r="A523" s="86">
        <v>515</v>
      </c>
      <c r="B523" s="50" t="s">
        <v>1232</v>
      </c>
      <c r="C523" s="69" t="s">
        <v>1233</v>
      </c>
      <c r="D523" s="69" t="s">
        <v>76</v>
      </c>
      <c r="E523" s="69" t="s">
        <v>77</v>
      </c>
      <c r="F523" s="69" t="s">
        <v>1244</v>
      </c>
      <c r="G523" s="87" t="s">
        <v>1245</v>
      </c>
      <c r="H523" s="47" t="s">
        <v>80</v>
      </c>
      <c r="I523" s="48">
        <v>195</v>
      </c>
      <c r="J523" s="50"/>
      <c r="K523" s="49">
        <v>725325.7</v>
      </c>
      <c r="L523" s="49">
        <v>773535.50876039034</v>
      </c>
      <c r="M523" s="50">
        <f t="shared" si="12"/>
        <v>6</v>
      </c>
      <c r="N523" s="68" t="s">
        <v>3974</v>
      </c>
    </row>
    <row r="524" spans="1:14" ht="75" customHeight="1" x14ac:dyDescent="0.25">
      <c r="A524" s="86">
        <v>516</v>
      </c>
      <c r="B524" s="50" t="s">
        <v>1232</v>
      </c>
      <c r="C524" s="69" t="s">
        <v>1233</v>
      </c>
      <c r="D524" s="69" t="s">
        <v>76</v>
      </c>
      <c r="E524" s="69" t="s">
        <v>77</v>
      </c>
      <c r="F524" s="69" t="s">
        <v>1246</v>
      </c>
      <c r="G524" s="87" t="s">
        <v>1247</v>
      </c>
      <c r="H524" s="47" t="s">
        <v>80</v>
      </c>
      <c r="I524" s="48" t="s">
        <v>81</v>
      </c>
      <c r="J524" s="50"/>
      <c r="K524" s="49">
        <v>773123.15</v>
      </c>
      <c r="L524" s="49">
        <v>821856.66495944816</v>
      </c>
      <c r="M524" s="50">
        <f t="shared" si="12"/>
        <v>7</v>
      </c>
      <c r="N524" s="68" t="s">
        <v>3974</v>
      </c>
    </row>
    <row r="525" spans="1:14" ht="75" customHeight="1" x14ac:dyDescent="0.25">
      <c r="A525" s="86">
        <v>517</v>
      </c>
      <c r="B525" s="50" t="s">
        <v>1232</v>
      </c>
      <c r="C525" s="69" t="s">
        <v>1233</v>
      </c>
      <c r="D525" s="69" t="s">
        <v>76</v>
      </c>
      <c r="E525" s="69" t="s">
        <v>77</v>
      </c>
      <c r="F525" s="69" t="s">
        <v>1248</v>
      </c>
      <c r="G525" s="87" t="s">
        <v>1249</v>
      </c>
      <c r="H525" s="47" t="s">
        <v>80</v>
      </c>
      <c r="I525" s="48">
        <v>195</v>
      </c>
      <c r="J525" s="50"/>
      <c r="K525" s="49">
        <v>847185.45</v>
      </c>
      <c r="L525" s="49">
        <v>909944.6672924239</v>
      </c>
      <c r="M525" s="50">
        <f t="shared" si="12"/>
        <v>8</v>
      </c>
      <c r="N525" s="68" t="s">
        <v>349</v>
      </c>
    </row>
    <row r="526" spans="1:14" ht="75" customHeight="1" x14ac:dyDescent="0.25">
      <c r="A526" s="86">
        <v>518</v>
      </c>
      <c r="B526" s="50" t="s">
        <v>1232</v>
      </c>
      <c r="C526" s="69" t="s">
        <v>1233</v>
      </c>
      <c r="D526" s="69" t="s">
        <v>76</v>
      </c>
      <c r="E526" s="69" t="s">
        <v>77</v>
      </c>
      <c r="F526" s="69" t="s">
        <v>1250</v>
      </c>
      <c r="G526" s="87" t="s">
        <v>1251</v>
      </c>
      <c r="H526" s="47" t="s">
        <v>80</v>
      </c>
      <c r="I526" s="48" t="s">
        <v>81</v>
      </c>
      <c r="J526" s="50"/>
      <c r="K526" s="49">
        <v>864559.65</v>
      </c>
      <c r="L526" s="49">
        <v>923475.11427385244</v>
      </c>
      <c r="M526" s="50">
        <f t="shared" si="12"/>
        <v>9</v>
      </c>
      <c r="N526" s="68" t="s">
        <v>349</v>
      </c>
    </row>
    <row r="527" spans="1:14" ht="75" customHeight="1" x14ac:dyDescent="0.25">
      <c r="A527" s="86">
        <v>519</v>
      </c>
      <c r="B527" s="50" t="s">
        <v>1252</v>
      </c>
      <c r="C527" s="69" t="s">
        <v>1253</v>
      </c>
      <c r="D527" s="69" t="s">
        <v>848</v>
      </c>
      <c r="E527" s="69" t="s">
        <v>849</v>
      </c>
      <c r="F527" s="69" t="s">
        <v>1254</v>
      </c>
      <c r="G527" s="87" t="s">
        <v>1255</v>
      </c>
      <c r="H527" s="47">
        <v>120</v>
      </c>
      <c r="I527" s="48">
        <v>214</v>
      </c>
      <c r="J527" s="50"/>
      <c r="K527" s="49">
        <v>651957.52</v>
      </c>
      <c r="L527" s="49">
        <v>648614.99874191324</v>
      </c>
      <c r="M527" s="50">
        <f t="shared" si="12"/>
        <v>1</v>
      </c>
      <c r="N527" s="68" t="s">
        <v>3974</v>
      </c>
    </row>
    <row r="528" spans="1:14" ht="75" customHeight="1" x14ac:dyDescent="0.25">
      <c r="A528" s="86">
        <v>520</v>
      </c>
      <c r="B528" s="50" t="s">
        <v>1252</v>
      </c>
      <c r="C528" s="69" t="s">
        <v>1253</v>
      </c>
      <c r="D528" s="69" t="s">
        <v>848</v>
      </c>
      <c r="E528" s="69" t="s">
        <v>849</v>
      </c>
      <c r="F528" s="69" t="s">
        <v>1256</v>
      </c>
      <c r="G528" s="87" t="s">
        <v>1257</v>
      </c>
      <c r="H528" s="47">
        <v>120</v>
      </c>
      <c r="I528" s="48">
        <v>208</v>
      </c>
      <c r="J528" s="50"/>
      <c r="K528" s="49">
        <v>667439.32999999996</v>
      </c>
      <c r="L528" s="49">
        <v>663985.32689255569</v>
      </c>
      <c r="M528" s="50">
        <f t="shared" si="12"/>
        <v>2</v>
      </c>
      <c r="N528" s="68" t="s">
        <v>3974</v>
      </c>
    </row>
    <row r="529" spans="1:14" ht="75" customHeight="1" x14ac:dyDescent="0.25">
      <c r="A529" s="86">
        <v>521</v>
      </c>
      <c r="B529" s="50" t="s">
        <v>1252</v>
      </c>
      <c r="C529" s="69" t="s">
        <v>1253</v>
      </c>
      <c r="D529" s="69" t="s">
        <v>76</v>
      </c>
      <c r="E529" s="69" t="s">
        <v>77</v>
      </c>
      <c r="F529" s="69" t="s">
        <v>1258</v>
      </c>
      <c r="G529" s="87" t="s">
        <v>1259</v>
      </c>
      <c r="H529" s="47" t="s">
        <v>80</v>
      </c>
      <c r="I529" s="48" t="s">
        <v>81</v>
      </c>
      <c r="J529" s="50"/>
      <c r="K529" s="49">
        <v>701675.95</v>
      </c>
      <c r="L529" s="49">
        <v>748033.6712930497</v>
      </c>
      <c r="M529" s="50">
        <f t="shared" si="12"/>
        <v>3</v>
      </c>
      <c r="N529" s="68" t="s">
        <v>3974</v>
      </c>
    </row>
    <row r="530" spans="1:14" ht="75" customHeight="1" x14ac:dyDescent="0.25">
      <c r="A530" s="86">
        <v>522</v>
      </c>
      <c r="B530" s="50" t="s">
        <v>1252</v>
      </c>
      <c r="C530" s="69" t="s">
        <v>1253</v>
      </c>
      <c r="D530" s="69" t="s">
        <v>848</v>
      </c>
      <c r="E530" s="69" t="s">
        <v>849</v>
      </c>
      <c r="F530" s="69" t="s">
        <v>1260</v>
      </c>
      <c r="G530" s="87" t="s">
        <v>1261</v>
      </c>
      <c r="H530" s="47">
        <v>120</v>
      </c>
      <c r="I530" s="48">
        <v>208</v>
      </c>
      <c r="J530" s="50"/>
      <c r="K530" s="49">
        <v>744760.38</v>
      </c>
      <c r="L530" s="49">
        <v>740836.834836917</v>
      </c>
      <c r="M530" s="50">
        <f t="shared" si="12"/>
        <v>4</v>
      </c>
      <c r="N530" s="68" t="s">
        <v>349</v>
      </c>
    </row>
    <row r="531" spans="1:14" ht="75" customHeight="1" x14ac:dyDescent="0.25">
      <c r="A531" s="86">
        <v>523</v>
      </c>
      <c r="B531" s="50" t="s">
        <v>1252</v>
      </c>
      <c r="C531" s="69" t="s">
        <v>1253</v>
      </c>
      <c r="D531" s="69" t="s">
        <v>76</v>
      </c>
      <c r="E531" s="69" t="s">
        <v>77</v>
      </c>
      <c r="F531" s="69" t="s">
        <v>1262</v>
      </c>
      <c r="G531" s="87" t="s">
        <v>1263</v>
      </c>
      <c r="H531" s="47" t="s">
        <v>80</v>
      </c>
      <c r="I531" s="48">
        <v>208</v>
      </c>
      <c r="J531" s="50"/>
      <c r="K531" s="49">
        <v>747099.8</v>
      </c>
      <c r="L531" s="49">
        <v>796607.50367032702</v>
      </c>
      <c r="M531" s="50">
        <f t="shared" si="12"/>
        <v>5</v>
      </c>
      <c r="N531" s="68" t="s">
        <v>349</v>
      </c>
    </row>
    <row r="532" spans="1:14" ht="75" customHeight="1" x14ac:dyDescent="0.25">
      <c r="A532" s="86">
        <v>524</v>
      </c>
      <c r="B532" s="50" t="s">
        <v>1252</v>
      </c>
      <c r="C532" s="69" t="s">
        <v>1253</v>
      </c>
      <c r="D532" s="69" t="s">
        <v>848</v>
      </c>
      <c r="E532" s="69" t="s">
        <v>849</v>
      </c>
      <c r="F532" s="69" t="s">
        <v>1264</v>
      </c>
      <c r="G532" s="87" t="s">
        <v>1265</v>
      </c>
      <c r="H532" s="47">
        <v>120</v>
      </c>
      <c r="I532" s="48">
        <v>212</v>
      </c>
      <c r="J532" s="50"/>
      <c r="K532" s="49">
        <v>786015.88</v>
      </c>
      <c r="L532" s="49">
        <v>781900.05283234129</v>
      </c>
      <c r="M532" s="50">
        <f t="shared" si="12"/>
        <v>6</v>
      </c>
      <c r="N532" s="68" t="s">
        <v>349</v>
      </c>
    </row>
    <row r="533" spans="1:14" ht="75" customHeight="1" x14ac:dyDescent="0.25">
      <c r="A533" s="86">
        <v>525</v>
      </c>
      <c r="B533" s="50" t="s">
        <v>1252</v>
      </c>
      <c r="C533" s="69" t="s">
        <v>1253</v>
      </c>
      <c r="D533" s="69" t="s">
        <v>76</v>
      </c>
      <c r="E533" s="69" t="s">
        <v>77</v>
      </c>
      <c r="F533" s="69" t="s">
        <v>1266</v>
      </c>
      <c r="G533" s="87" t="s">
        <v>1267</v>
      </c>
      <c r="H533" s="47" t="s">
        <v>80</v>
      </c>
      <c r="I533" s="48">
        <v>195</v>
      </c>
      <c r="J533" s="50"/>
      <c r="K533" s="49">
        <v>765358.35</v>
      </c>
      <c r="L533" s="49">
        <v>812522.55906466336</v>
      </c>
      <c r="M533" s="50">
        <f t="shared" si="12"/>
        <v>7</v>
      </c>
      <c r="N533" s="68" t="s">
        <v>349</v>
      </c>
    </row>
    <row r="534" spans="1:14" ht="75" customHeight="1" x14ac:dyDescent="0.25">
      <c r="A534" s="86">
        <v>526</v>
      </c>
      <c r="B534" s="50" t="s">
        <v>1252</v>
      </c>
      <c r="C534" s="69" t="s">
        <v>1253</v>
      </c>
      <c r="D534" s="69" t="s">
        <v>76</v>
      </c>
      <c r="E534" s="69" t="s">
        <v>77</v>
      </c>
      <c r="F534" s="69" t="s">
        <v>1268</v>
      </c>
      <c r="G534" s="87" t="s">
        <v>1269</v>
      </c>
      <c r="H534" s="47" t="s">
        <v>80</v>
      </c>
      <c r="I534" s="48">
        <v>209</v>
      </c>
      <c r="J534" s="50"/>
      <c r="K534" s="49">
        <v>771844.35</v>
      </c>
      <c r="L534" s="49">
        <v>821768.48084622971</v>
      </c>
      <c r="M534" s="50">
        <f t="shared" si="12"/>
        <v>8</v>
      </c>
      <c r="N534" s="68" t="s">
        <v>349</v>
      </c>
    </row>
    <row r="535" spans="1:14" ht="75" customHeight="1" x14ac:dyDescent="0.25">
      <c r="A535" s="86">
        <v>527</v>
      </c>
      <c r="B535" s="50" t="s">
        <v>1252</v>
      </c>
      <c r="C535" s="69" t="s">
        <v>1253</v>
      </c>
      <c r="D535" s="69" t="s">
        <v>76</v>
      </c>
      <c r="E535" s="69" t="s">
        <v>77</v>
      </c>
      <c r="F535" s="69" t="s">
        <v>1270</v>
      </c>
      <c r="G535" s="87" t="s">
        <v>1271</v>
      </c>
      <c r="H535" s="47" t="s">
        <v>80</v>
      </c>
      <c r="I535" s="48">
        <v>195</v>
      </c>
      <c r="J535" s="50"/>
      <c r="K535" s="49">
        <v>823877.25</v>
      </c>
      <c r="L535" s="49">
        <v>874824.40415766765</v>
      </c>
      <c r="M535" s="50">
        <f t="shared" si="12"/>
        <v>9</v>
      </c>
      <c r="N535" s="68" t="s">
        <v>349</v>
      </c>
    </row>
    <row r="536" spans="1:14" ht="75" customHeight="1" x14ac:dyDescent="0.25">
      <c r="A536" s="86">
        <v>528</v>
      </c>
      <c r="B536" s="50" t="s">
        <v>1252</v>
      </c>
      <c r="C536" s="69" t="s">
        <v>1253</v>
      </c>
      <c r="D536" s="69" t="s">
        <v>76</v>
      </c>
      <c r="E536" s="69" t="s">
        <v>77</v>
      </c>
      <c r="F536" s="69" t="s">
        <v>1272</v>
      </c>
      <c r="G536" s="87" t="s">
        <v>1273</v>
      </c>
      <c r="H536" s="47" t="s">
        <v>80</v>
      </c>
      <c r="I536" s="48">
        <v>208</v>
      </c>
      <c r="J536" s="50"/>
      <c r="K536" s="49">
        <v>867511.7</v>
      </c>
      <c r="L536" s="49">
        <v>931423.96080243203</v>
      </c>
      <c r="M536" s="50">
        <f t="shared" si="12"/>
        <v>10</v>
      </c>
      <c r="N536" s="68" t="s">
        <v>349</v>
      </c>
    </row>
    <row r="537" spans="1:14" ht="75" customHeight="1" x14ac:dyDescent="0.25">
      <c r="A537" s="86">
        <v>529</v>
      </c>
      <c r="B537" s="50" t="s">
        <v>1252</v>
      </c>
      <c r="C537" s="69" t="s">
        <v>1253</v>
      </c>
      <c r="D537" s="69" t="s">
        <v>13</v>
      </c>
      <c r="E537" s="69" t="s">
        <v>867</v>
      </c>
      <c r="F537" s="87" t="s">
        <v>1274</v>
      </c>
      <c r="G537" s="87" t="s">
        <v>1275</v>
      </c>
      <c r="H537" s="47">
        <v>180</v>
      </c>
      <c r="I537" s="48">
        <v>222</v>
      </c>
      <c r="J537" s="50"/>
      <c r="K537" s="49">
        <v>861258.26902499993</v>
      </c>
      <c r="L537" s="49">
        <v>883556.29207653762</v>
      </c>
      <c r="M537" s="50">
        <f t="shared" si="12"/>
        <v>11</v>
      </c>
      <c r="N537" s="68" t="s">
        <v>349</v>
      </c>
    </row>
    <row r="538" spans="1:14" ht="75" customHeight="1" x14ac:dyDescent="0.25">
      <c r="A538" s="86">
        <v>530</v>
      </c>
      <c r="B538" s="50" t="s">
        <v>1252</v>
      </c>
      <c r="C538" s="69" t="s">
        <v>1253</v>
      </c>
      <c r="D538" s="69" t="s">
        <v>76</v>
      </c>
      <c r="E538" s="69" t="s">
        <v>77</v>
      </c>
      <c r="F538" s="69" t="s">
        <v>1276</v>
      </c>
      <c r="G538" s="87" t="s">
        <v>1277</v>
      </c>
      <c r="H538" s="47" t="s">
        <v>80</v>
      </c>
      <c r="I538" s="48">
        <v>254</v>
      </c>
      <c r="J538" s="50"/>
      <c r="K538" s="49">
        <v>875299.5</v>
      </c>
      <c r="L538" s="49">
        <v>875299.49999999988</v>
      </c>
      <c r="M538" s="50">
        <f t="shared" si="12"/>
        <v>12</v>
      </c>
      <c r="N538" s="68" t="s">
        <v>349</v>
      </c>
    </row>
    <row r="539" spans="1:14" ht="75" customHeight="1" x14ac:dyDescent="0.25">
      <c r="A539" s="86">
        <v>531</v>
      </c>
      <c r="B539" s="50" t="s">
        <v>1252</v>
      </c>
      <c r="C539" s="69" t="s">
        <v>1253</v>
      </c>
      <c r="D539" s="69" t="s">
        <v>76</v>
      </c>
      <c r="E539" s="69" t="s">
        <v>77</v>
      </c>
      <c r="F539" s="69" t="s">
        <v>1278</v>
      </c>
      <c r="G539" s="87" t="s">
        <v>1279</v>
      </c>
      <c r="H539" s="47" t="s">
        <v>80</v>
      </c>
      <c r="I539" s="48">
        <v>209</v>
      </c>
      <c r="J539" s="50"/>
      <c r="K539" s="49">
        <v>895771.79999999993</v>
      </c>
      <c r="L539" s="49">
        <v>960263.63119327091</v>
      </c>
      <c r="M539" s="50">
        <f t="shared" si="12"/>
        <v>13</v>
      </c>
      <c r="N539" s="68" t="s">
        <v>349</v>
      </c>
    </row>
    <row r="540" spans="1:14" ht="75" customHeight="1" x14ac:dyDescent="0.25">
      <c r="A540" s="86">
        <v>532</v>
      </c>
      <c r="B540" s="50" t="s">
        <v>1252</v>
      </c>
      <c r="C540" s="69" t="s">
        <v>1253</v>
      </c>
      <c r="D540" s="69" t="s">
        <v>76</v>
      </c>
      <c r="E540" s="69" t="s">
        <v>77</v>
      </c>
      <c r="F540" s="69" t="s">
        <v>1280</v>
      </c>
      <c r="G540" s="87" t="s">
        <v>1281</v>
      </c>
      <c r="H540" s="47" t="s">
        <v>80</v>
      </c>
      <c r="I540" s="48">
        <v>195</v>
      </c>
      <c r="J540" s="50"/>
      <c r="K540" s="49">
        <v>914335.1</v>
      </c>
      <c r="L540" s="49">
        <v>975075.95557874907</v>
      </c>
      <c r="M540" s="50">
        <f t="shared" si="12"/>
        <v>14</v>
      </c>
      <c r="N540" s="68" t="s">
        <v>349</v>
      </c>
    </row>
    <row r="541" spans="1:14" ht="75" customHeight="1" x14ac:dyDescent="0.25">
      <c r="A541" s="86">
        <v>533</v>
      </c>
      <c r="B541" s="50" t="s">
        <v>1252</v>
      </c>
      <c r="C541" s="69" t="s">
        <v>1253</v>
      </c>
      <c r="D541" s="69" t="s">
        <v>20</v>
      </c>
      <c r="E541" s="69" t="s">
        <v>437</v>
      </c>
      <c r="F541" s="69" t="s">
        <v>1282</v>
      </c>
      <c r="G541" s="87" t="s">
        <v>1283</v>
      </c>
      <c r="H541" s="47" t="s">
        <v>866</v>
      </c>
      <c r="I541" s="48">
        <v>222</v>
      </c>
      <c r="J541" s="50"/>
      <c r="K541" s="46">
        <v>955190.83799999999</v>
      </c>
      <c r="L541" s="49">
        <v>982326.04571847268</v>
      </c>
      <c r="M541" s="50">
        <f t="shared" si="12"/>
        <v>15</v>
      </c>
      <c r="N541" s="68" t="s">
        <v>349</v>
      </c>
    </row>
    <row r="542" spans="1:14" ht="75" customHeight="1" x14ac:dyDescent="0.25">
      <c r="A542" s="86">
        <v>534</v>
      </c>
      <c r="B542" s="50" t="s">
        <v>1252</v>
      </c>
      <c r="C542" s="69" t="s">
        <v>1253</v>
      </c>
      <c r="D542" s="69" t="s">
        <v>13</v>
      </c>
      <c r="E542" s="69" t="s">
        <v>867</v>
      </c>
      <c r="F542" s="87" t="s">
        <v>1284</v>
      </c>
      <c r="G542" s="87" t="s">
        <v>1285</v>
      </c>
      <c r="H542" s="47">
        <v>180</v>
      </c>
      <c r="I542" s="48">
        <v>222</v>
      </c>
      <c r="J542" s="50"/>
      <c r="K542" s="49">
        <v>947662.76902499993</v>
      </c>
      <c r="L542" s="49">
        <v>973972.25070063944</v>
      </c>
      <c r="M542" s="50">
        <f t="shared" si="12"/>
        <v>16</v>
      </c>
      <c r="N542" s="68" t="s">
        <v>349</v>
      </c>
    </row>
    <row r="543" spans="1:14" ht="75" customHeight="1" x14ac:dyDescent="0.25">
      <c r="A543" s="86">
        <v>535</v>
      </c>
      <c r="B543" s="50" t="s">
        <v>1252</v>
      </c>
      <c r="C543" s="69" t="s">
        <v>1253</v>
      </c>
      <c r="D543" s="69" t="s">
        <v>13</v>
      </c>
      <c r="E543" s="69" t="s">
        <v>867</v>
      </c>
      <c r="F543" s="87" t="s">
        <v>1286</v>
      </c>
      <c r="G543" s="87" t="s">
        <v>1287</v>
      </c>
      <c r="H543" s="47">
        <v>180</v>
      </c>
      <c r="I543" s="48">
        <v>222</v>
      </c>
      <c r="J543" s="50"/>
      <c r="K543" s="49">
        <v>995410.469025</v>
      </c>
      <c r="L543" s="49">
        <v>1024286.5055370951</v>
      </c>
      <c r="M543" s="50">
        <f t="shared" si="12"/>
        <v>17</v>
      </c>
      <c r="N543" s="68" t="s">
        <v>349</v>
      </c>
    </row>
    <row r="544" spans="1:14" ht="75" customHeight="1" x14ac:dyDescent="0.25">
      <c r="A544" s="86">
        <v>536</v>
      </c>
      <c r="B544" s="50" t="s">
        <v>1252</v>
      </c>
      <c r="C544" s="69" t="s">
        <v>1253</v>
      </c>
      <c r="D544" s="69" t="s">
        <v>20</v>
      </c>
      <c r="E544" s="69" t="s">
        <v>437</v>
      </c>
      <c r="F544" s="69" t="s">
        <v>1288</v>
      </c>
      <c r="G544" s="87" t="s">
        <v>1289</v>
      </c>
      <c r="H544" s="47" t="s">
        <v>866</v>
      </c>
      <c r="I544" s="48">
        <v>222</v>
      </c>
      <c r="J544" s="50"/>
      <c r="K544" s="46">
        <v>1040667.2212499999</v>
      </c>
      <c r="L544" s="49">
        <v>1070230.6551639512</v>
      </c>
      <c r="M544" s="50">
        <f t="shared" si="12"/>
        <v>18</v>
      </c>
      <c r="N544" s="68" t="s">
        <v>349</v>
      </c>
    </row>
    <row r="545" spans="1:14" ht="75" customHeight="1" x14ac:dyDescent="0.25">
      <c r="A545" s="86">
        <v>537</v>
      </c>
      <c r="B545" s="50" t="s">
        <v>1290</v>
      </c>
      <c r="C545" s="69" t="s">
        <v>1291</v>
      </c>
      <c r="D545" s="69" t="s">
        <v>20</v>
      </c>
      <c r="E545" s="69" t="s">
        <v>437</v>
      </c>
      <c r="F545" s="69" t="s">
        <v>1292</v>
      </c>
      <c r="G545" s="87" t="s">
        <v>1293</v>
      </c>
      <c r="H545" s="47" t="s">
        <v>866</v>
      </c>
      <c r="I545" s="48">
        <v>262</v>
      </c>
      <c r="J545" s="50"/>
      <c r="K545" s="46">
        <v>1079690.5765000002</v>
      </c>
      <c r="L545" s="49">
        <v>1136817.2051277678</v>
      </c>
      <c r="M545" s="50">
        <f t="shared" si="12"/>
        <v>1</v>
      </c>
      <c r="N545" s="68" t="s">
        <v>349</v>
      </c>
    </row>
    <row r="546" spans="1:14" ht="75" customHeight="1" x14ac:dyDescent="0.25">
      <c r="A546" s="86">
        <v>538</v>
      </c>
      <c r="B546" s="50" t="s">
        <v>1294</v>
      </c>
      <c r="C546" s="69" t="s">
        <v>1295</v>
      </c>
      <c r="D546" s="54" t="s">
        <v>9</v>
      </c>
      <c r="E546" s="69" t="s">
        <v>1296</v>
      </c>
      <c r="F546" s="69" t="s">
        <v>1297</v>
      </c>
      <c r="G546" s="69" t="s">
        <v>1298</v>
      </c>
      <c r="H546" s="47" t="s">
        <v>874</v>
      </c>
      <c r="I546" s="91">
        <v>244</v>
      </c>
      <c r="J546" s="50"/>
      <c r="K546" s="97">
        <v>1326727</v>
      </c>
      <c r="L546" s="49">
        <v>1404462.3443973064</v>
      </c>
      <c r="M546" s="50">
        <f t="shared" si="12"/>
        <v>1</v>
      </c>
      <c r="N546" s="68" t="s">
        <v>349</v>
      </c>
    </row>
    <row r="547" spans="1:14" ht="75" customHeight="1" x14ac:dyDescent="0.25">
      <c r="A547" s="86">
        <v>539</v>
      </c>
      <c r="B547" s="50" t="s">
        <v>1299</v>
      </c>
      <c r="C547" s="69" t="s">
        <v>1300</v>
      </c>
      <c r="D547" s="69" t="s">
        <v>76</v>
      </c>
      <c r="E547" s="69" t="s">
        <v>77</v>
      </c>
      <c r="F547" s="69" t="s">
        <v>1301</v>
      </c>
      <c r="G547" s="87" t="s">
        <v>1302</v>
      </c>
      <c r="H547" s="47" t="s">
        <v>80</v>
      </c>
      <c r="I547" s="48">
        <v>280</v>
      </c>
      <c r="J547" s="50"/>
      <c r="K547" s="49">
        <v>716913.45</v>
      </c>
      <c r="L547" s="49">
        <v>764178.67602502287</v>
      </c>
      <c r="M547" s="50">
        <f t="shared" si="12"/>
        <v>1</v>
      </c>
      <c r="N547" s="68" t="s">
        <v>349</v>
      </c>
    </row>
    <row r="548" spans="1:14" ht="75" customHeight="1" x14ac:dyDescent="0.25">
      <c r="A548" s="86">
        <v>540</v>
      </c>
      <c r="B548" s="50" t="s">
        <v>1299</v>
      </c>
      <c r="C548" s="69" t="s">
        <v>1300</v>
      </c>
      <c r="D548" s="69" t="s">
        <v>76</v>
      </c>
      <c r="E548" s="69" t="s">
        <v>77</v>
      </c>
      <c r="F548" s="69" t="s">
        <v>1303</v>
      </c>
      <c r="G548" s="87" t="s">
        <v>1304</v>
      </c>
      <c r="H548" s="47" t="s">
        <v>80</v>
      </c>
      <c r="I548" s="48">
        <v>343</v>
      </c>
      <c r="J548" s="50"/>
      <c r="K548" s="49">
        <v>746040.65</v>
      </c>
      <c r="L548" s="49">
        <v>746040.64999999991</v>
      </c>
      <c r="M548" s="50">
        <f t="shared" si="12"/>
        <v>2</v>
      </c>
      <c r="N548" s="68" t="s">
        <v>349</v>
      </c>
    </row>
    <row r="549" spans="1:14" ht="75" customHeight="1" x14ac:dyDescent="0.25">
      <c r="A549" s="86">
        <v>541</v>
      </c>
      <c r="B549" s="50" t="s">
        <v>1305</v>
      </c>
      <c r="C549" s="69" t="s">
        <v>1306</v>
      </c>
      <c r="D549" s="69" t="s">
        <v>76</v>
      </c>
      <c r="E549" s="69" t="s">
        <v>77</v>
      </c>
      <c r="F549" s="69" t="s">
        <v>1307</v>
      </c>
      <c r="G549" s="87" t="s">
        <v>1308</v>
      </c>
      <c r="H549" s="47" t="s">
        <v>80</v>
      </c>
      <c r="I549" s="48" t="s">
        <v>81</v>
      </c>
      <c r="J549" s="50"/>
      <c r="K549" s="49">
        <v>714918.2</v>
      </c>
      <c r="L549" s="49">
        <v>714918.19999999984</v>
      </c>
      <c r="M549" s="50">
        <f t="shared" si="12"/>
        <v>1</v>
      </c>
      <c r="N549" s="68" t="s">
        <v>349</v>
      </c>
    </row>
    <row r="550" spans="1:14" ht="75" customHeight="1" x14ac:dyDescent="0.25">
      <c r="A550" s="86">
        <v>542</v>
      </c>
      <c r="B550" s="50" t="s">
        <v>1305</v>
      </c>
      <c r="C550" s="69" t="s">
        <v>1306</v>
      </c>
      <c r="D550" s="69" t="s">
        <v>76</v>
      </c>
      <c r="E550" s="69" t="s">
        <v>77</v>
      </c>
      <c r="F550" s="69" t="s">
        <v>1309</v>
      </c>
      <c r="G550" s="87" t="s">
        <v>1310</v>
      </c>
      <c r="H550" s="47" t="s">
        <v>80</v>
      </c>
      <c r="I550" s="48" t="s">
        <v>81</v>
      </c>
      <c r="J550" s="50"/>
      <c r="K550" s="49">
        <v>789792.4</v>
      </c>
      <c r="L550" s="49">
        <v>789792.39999999991</v>
      </c>
      <c r="M550" s="50">
        <f t="shared" si="12"/>
        <v>2</v>
      </c>
      <c r="N550" s="68" t="s">
        <v>349</v>
      </c>
    </row>
    <row r="551" spans="1:14" ht="75" customHeight="1" x14ac:dyDescent="0.25">
      <c r="A551" s="86">
        <v>543</v>
      </c>
      <c r="B551" s="50" t="s">
        <v>1305</v>
      </c>
      <c r="C551" s="69" t="s">
        <v>1306</v>
      </c>
      <c r="D551" s="69" t="s">
        <v>76</v>
      </c>
      <c r="E551" s="69" t="s">
        <v>77</v>
      </c>
      <c r="F551" s="69" t="s">
        <v>1311</v>
      </c>
      <c r="G551" s="87" t="s">
        <v>1312</v>
      </c>
      <c r="H551" s="47" t="s">
        <v>80</v>
      </c>
      <c r="I551" s="48" t="s">
        <v>81</v>
      </c>
      <c r="J551" s="50"/>
      <c r="K551" s="49">
        <v>821117.25</v>
      </c>
      <c r="L551" s="49">
        <v>821117.24999999988</v>
      </c>
      <c r="M551" s="50">
        <f t="shared" si="12"/>
        <v>3</v>
      </c>
      <c r="N551" s="68" t="s">
        <v>349</v>
      </c>
    </row>
    <row r="552" spans="1:14" ht="75" customHeight="1" x14ac:dyDescent="0.25">
      <c r="A552" s="86">
        <v>544</v>
      </c>
      <c r="B552" s="50" t="s">
        <v>1305</v>
      </c>
      <c r="C552" s="69" t="s">
        <v>1306</v>
      </c>
      <c r="D552" s="69" t="s">
        <v>76</v>
      </c>
      <c r="E552" s="69" t="s">
        <v>77</v>
      </c>
      <c r="F552" s="69" t="s">
        <v>1313</v>
      </c>
      <c r="G552" s="87" t="s">
        <v>1314</v>
      </c>
      <c r="H552" s="47" t="s">
        <v>80</v>
      </c>
      <c r="I552" s="48" t="s">
        <v>81</v>
      </c>
      <c r="J552" s="50"/>
      <c r="K552" s="49">
        <v>894092.79999999993</v>
      </c>
      <c r="L552" s="49">
        <v>894092.79999999981</v>
      </c>
      <c r="M552" s="50">
        <f t="shared" si="12"/>
        <v>4</v>
      </c>
      <c r="N552" s="68" t="s">
        <v>349</v>
      </c>
    </row>
    <row r="553" spans="1:14" ht="75" customHeight="1" x14ac:dyDescent="0.25">
      <c r="A553" s="86">
        <v>545</v>
      </c>
      <c r="B553" s="50" t="s">
        <v>1315</v>
      </c>
      <c r="C553" s="69" t="s">
        <v>1316</v>
      </c>
      <c r="D553" s="69" t="s">
        <v>76</v>
      </c>
      <c r="E553" s="69" t="s">
        <v>77</v>
      </c>
      <c r="F553" s="69" t="s">
        <v>1317</v>
      </c>
      <c r="G553" s="87" t="s">
        <v>1318</v>
      </c>
      <c r="H553" s="47" t="s">
        <v>80</v>
      </c>
      <c r="I553" s="48" t="s">
        <v>81</v>
      </c>
      <c r="J553" s="50"/>
      <c r="K553" s="49">
        <v>660655.44999999995</v>
      </c>
      <c r="L553" s="49">
        <v>660655.44999999995</v>
      </c>
      <c r="M553" s="50">
        <f t="shared" si="12"/>
        <v>1</v>
      </c>
      <c r="N553" s="68" t="s">
        <v>349</v>
      </c>
    </row>
    <row r="554" spans="1:14" ht="75" customHeight="1" x14ac:dyDescent="0.25">
      <c r="A554" s="86">
        <v>546</v>
      </c>
      <c r="B554" s="50" t="s">
        <v>1319</v>
      </c>
      <c r="C554" s="69" t="s">
        <v>1320</v>
      </c>
      <c r="D554" s="69" t="s">
        <v>27</v>
      </c>
      <c r="E554" s="69" t="s">
        <v>1321</v>
      </c>
      <c r="F554" s="69" t="s">
        <v>1322</v>
      </c>
      <c r="G554" s="87" t="s">
        <v>1323</v>
      </c>
      <c r="H554" s="47">
        <v>60</v>
      </c>
      <c r="I554" s="48">
        <v>210</v>
      </c>
      <c r="J554" s="98"/>
      <c r="K554" s="49">
        <v>303223.32200000004</v>
      </c>
      <c r="L554" s="49">
        <v>321169.18575706048</v>
      </c>
      <c r="M554" s="50">
        <f t="shared" si="12"/>
        <v>1</v>
      </c>
      <c r="N554" s="68" t="s">
        <v>349</v>
      </c>
    </row>
    <row r="555" spans="1:14" ht="75" customHeight="1" x14ac:dyDescent="0.25">
      <c r="A555" s="86">
        <v>547</v>
      </c>
      <c r="B555" s="50" t="s">
        <v>1319</v>
      </c>
      <c r="C555" s="69" t="s">
        <v>1320</v>
      </c>
      <c r="D555" s="69" t="s">
        <v>360</v>
      </c>
      <c r="E555" s="89" t="s">
        <v>287</v>
      </c>
      <c r="F555" s="89" t="s">
        <v>1324</v>
      </c>
      <c r="G555" s="99" t="s">
        <v>1325</v>
      </c>
      <c r="H555" s="100">
        <v>30</v>
      </c>
      <c r="I555" s="48" t="s">
        <v>1326</v>
      </c>
      <c r="J555" s="50"/>
      <c r="K555" s="101">
        <v>345000</v>
      </c>
      <c r="L555" s="49">
        <v>363376.52414007677</v>
      </c>
      <c r="M555" s="50">
        <f t="shared" si="12"/>
        <v>2</v>
      </c>
      <c r="N555" s="68" t="s">
        <v>349</v>
      </c>
    </row>
    <row r="556" spans="1:14" ht="75" customHeight="1" x14ac:dyDescent="0.25">
      <c r="A556" s="86">
        <v>548</v>
      </c>
      <c r="B556" s="60" t="s">
        <v>1319</v>
      </c>
      <c r="C556" s="60" t="s">
        <v>1320</v>
      </c>
      <c r="D556" s="60" t="s">
        <v>1327</v>
      </c>
      <c r="E556" s="60" t="s">
        <v>1328</v>
      </c>
      <c r="F556" s="60" t="s">
        <v>1329</v>
      </c>
      <c r="G556" s="102">
        <v>593089</v>
      </c>
      <c r="H556" s="60">
        <v>30</v>
      </c>
      <c r="I556" s="60">
        <v>218</v>
      </c>
      <c r="J556" s="50" t="s">
        <v>124</v>
      </c>
      <c r="K556" s="70">
        <v>349900</v>
      </c>
      <c r="L556" s="49">
        <v>340610.94303206145</v>
      </c>
      <c r="M556" s="50">
        <f t="shared" si="12"/>
        <v>3</v>
      </c>
      <c r="N556" s="68" t="s">
        <v>349</v>
      </c>
    </row>
    <row r="557" spans="1:14" ht="75" customHeight="1" x14ac:dyDescent="0.25">
      <c r="A557" s="86">
        <v>549</v>
      </c>
      <c r="B557" s="50" t="s">
        <v>1319</v>
      </c>
      <c r="C557" s="69" t="s">
        <v>1320</v>
      </c>
      <c r="D557" s="69" t="s">
        <v>360</v>
      </c>
      <c r="E557" s="89" t="s">
        <v>287</v>
      </c>
      <c r="F557" s="89" t="s">
        <v>1330</v>
      </c>
      <c r="G557" s="99" t="s">
        <v>1331</v>
      </c>
      <c r="H557" s="100">
        <v>30</v>
      </c>
      <c r="I557" s="48" t="s">
        <v>1326</v>
      </c>
      <c r="J557" s="50"/>
      <c r="K557" s="101">
        <v>355000</v>
      </c>
      <c r="L557" s="49">
        <v>373909.17701370211</v>
      </c>
      <c r="M557" s="50">
        <f t="shared" si="12"/>
        <v>4</v>
      </c>
      <c r="N557" s="68" t="s">
        <v>349</v>
      </c>
    </row>
    <row r="558" spans="1:14" ht="75" customHeight="1" x14ac:dyDescent="0.25">
      <c r="A558" s="86">
        <v>550</v>
      </c>
      <c r="B558" s="50" t="s">
        <v>1319</v>
      </c>
      <c r="C558" s="69" t="s">
        <v>1320</v>
      </c>
      <c r="D558" s="69" t="s">
        <v>8</v>
      </c>
      <c r="E558" s="69" t="s">
        <v>388</v>
      </c>
      <c r="F558" s="69" t="s">
        <v>1332</v>
      </c>
      <c r="G558" s="87" t="s">
        <v>1333</v>
      </c>
      <c r="H558" s="47" t="s">
        <v>391</v>
      </c>
      <c r="I558" s="48">
        <v>238</v>
      </c>
      <c r="J558" s="103" t="s">
        <v>81</v>
      </c>
      <c r="K558" s="49">
        <v>325000</v>
      </c>
      <c r="L558" s="49">
        <v>371571.40522990766</v>
      </c>
      <c r="M558" s="50">
        <f t="shared" si="12"/>
        <v>5</v>
      </c>
      <c r="N558" s="68" t="s">
        <v>349</v>
      </c>
    </row>
    <row r="559" spans="1:14" ht="75" customHeight="1" x14ac:dyDescent="0.25">
      <c r="A559" s="86">
        <v>551</v>
      </c>
      <c r="B559" s="50" t="s">
        <v>1319</v>
      </c>
      <c r="C559" s="69" t="s">
        <v>1320</v>
      </c>
      <c r="D559" s="69" t="s">
        <v>1334</v>
      </c>
      <c r="E559" s="69" t="s">
        <v>396</v>
      </c>
      <c r="F559" s="69" t="s">
        <v>1335</v>
      </c>
      <c r="G559" s="87" t="s">
        <v>1336</v>
      </c>
      <c r="H559" s="47" t="s">
        <v>1337</v>
      </c>
      <c r="I559" s="48">
        <v>288</v>
      </c>
      <c r="J559" s="50" t="s">
        <v>176</v>
      </c>
      <c r="K559" s="49">
        <v>368400</v>
      </c>
      <c r="L559" s="49">
        <v>390203.25762706687</v>
      </c>
      <c r="M559" s="50">
        <f t="shared" si="12"/>
        <v>6</v>
      </c>
      <c r="N559" s="68" t="s">
        <v>349</v>
      </c>
    </row>
    <row r="560" spans="1:14" ht="75" customHeight="1" x14ac:dyDescent="0.25">
      <c r="A560" s="86">
        <v>552</v>
      </c>
      <c r="B560" s="50" t="s">
        <v>1319</v>
      </c>
      <c r="C560" s="69" t="s">
        <v>1320</v>
      </c>
      <c r="D560" s="69" t="s">
        <v>8</v>
      </c>
      <c r="E560" s="69" t="s">
        <v>388</v>
      </c>
      <c r="F560" s="69" t="s">
        <v>1186</v>
      </c>
      <c r="G560" s="87" t="s">
        <v>1187</v>
      </c>
      <c r="H560" s="47" t="s">
        <v>391</v>
      </c>
      <c r="I560" s="48">
        <v>238</v>
      </c>
      <c r="J560" s="103" t="s">
        <v>81</v>
      </c>
      <c r="K560" s="49">
        <v>350000</v>
      </c>
      <c r="L560" s="49">
        <v>400153.82101682358</v>
      </c>
      <c r="M560" s="50">
        <f t="shared" si="12"/>
        <v>7</v>
      </c>
      <c r="N560" s="68" t="s">
        <v>349</v>
      </c>
    </row>
    <row r="561" spans="1:14" ht="75" customHeight="1" x14ac:dyDescent="0.25">
      <c r="A561" s="86">
        <v>553</v>
      </c>
      <c r="B561" s="50" t="s">
        <v>1319</v>
      </c>
      <c r="C561" s="69" t="s">
        <v>1320</v>
      </c>
      <c r="D561" s="69" t="s">
        <v>8</v>
      </c>
      <c r="E561" s="69" t="s">
        <v>388</v>
      </c>
      <c r="F561" s="69" t="s">
        <v>1188</v>
      </c>
      <c r="G561" s="87" t="s">
        <v>1189</v>
      </c>
      <c r="H561" s="47" t="s">
        <v>391</v>
      </c>
      <c r="I561" s="48">
        <v>238</v>
      </c>
      <c r="J561" s="103" t="s">
        <v>81</v>
      </c>
      <c r="K561" s="49">
        <v>350000</v>
      </c>
      <c r="L561" s="49">
        <v>400153.82101682358</v>
      </c>
      <c r="M561" s="50">
        <f t="shared" si="12"/>
        <v>8</v>
      </c>
      <c r="N561" s="68" t="s">
        <v>349</v>
      </c>
    </row>
    <row r="562" spans="1:14" ht="75" customHeight="1" x14ac:dyDescent="0.25">
      <c r="A562" s="86">
        <v>554</v>
      </c>
      <c r="B562" s="50" t="s">
        <v>1319</v>
      </c>
      <c r="C562" s="69" t="s">
        <v>1320</v>
      </c>
      <c r="D562" s="69" t="s">
        <v>1338</v>
      </c>
      <c r="E562" s="69" t="s">
        <v>396</v>
      </c>
      <c r="F562" s="69" t="s">
        <v>1339</v>
      </c>
      <c r="G562" s="87" t="s">
        <v>1340</v>
      </c>
      <c r="H562" s="47" t="s">
        <v>1337</v>
      </c>
      <c r="I562" s="48">
        <v>288</v>
      </c>
      <c r="J562" s="50" t="s">
        <v>176</v>
      </c>
      <c r="K562" s="49">
        <v>383200</v>
      </c>
      <c r="L562" s="49">
        <v>405879.17568591761</v>
      </c>
      <c r="M562" s="50">
        <f t="shared" si="12"/>
        <v>9</v>
      </c>
      <c r="N562" s="68" t="s">
        <v>349</v>
      </c>
    </row>
    <row r="563" spans="1:14" ht="75" customHeight="1" x14ac:dyDescent="0.25">
      <c r="A563" s="86">
        <v>555</v>
      </c>
      <c r="B563" s="50" t="s">
        <v>1319</v>
      </c>
      <c r="C563" s="69" t="s">
        <v>1320</v>
      </c>
      <c r="D563" s="69" t="s">
        <v>1338</v>
      </c>
      <c r="E563" s="69" t="s">
        <v>396</v>
      </c>
      <c r="F563" s="69" t="s">
        <v>1341</v>
      </c>
      <c r="G563" s="87" t="s">
        <v>1342</v>
      </c>
      <c r="H563" s="47" t="s">
        <v>1337</v>
      </c>
      <c r="I563" s="48">
        <v>249</v>
      </c>
      <c r="J563" s="50" t="s">
        <v>176</v>
      </c>
      <c r="K563" s="49">
        <v>397300</v>
      </c>
      <c r="L563" s="49">
        <v>420813.66518793069</v>
      </c>
      <c r="M563" s="50">
        <f t="shared" si="12"/>
        <v>10</v>
      </c>
      <c r="N563" s="68" t="s">
        <v>349</v>
      </c>
    </row>
    <row r="564" spans="1:14" ht="75" customHeight="1" x14ac:dyDescent="0.25">
      <c r="A564" s="86">
        <v>556</v>
      </c>
      <c r="B564" s="50" t="s">
        <v>1319</v>
      </c>
      <c r="C564" s="69" t="s">
        <v>1320</v>
      </c>
      <c r="D564" s="69" t="s">
        <v>8</v>
      </c>
      <c r="E564" s="69" t="s">
        <v>388</v>
      </c>
      <c r="F564" s="69" t="s">
        <v>1190</v>
      </c>
      <c r="G564" s="87" t="s">
        <v>1191</v>
      </c>
      <c r="H564" s="47" t="s">
        <v>391</v>
      </c>
      <c r="I564" s="48">
        <v>238</v>
      </c>
      <c r="J564" s="103" t="s">
        <v>81</v>
      </c>
      <c r="K564" s="49">
        <v>375000</v>
      </c>
      <c r="L564" s="49">
        <v>428736.23680373962</v>
      </c>
      <c r="M564" s="50">
        <f t="shared" si="12"/>
        <v>11</v>
      </c>
      <c r="N564" s="68" t="s">
        <v>349</v>
      </c>
    </row>
    <row r="565" spans="1:14" ht="75" customHeight="1" x14ac:dyDescent="0.25">
      <c r="A565" s="86">
        <v>557</v>
      </c>
      <c r="B565" s="50" t="s">
        <v>1319</v>
      </c>
      <c r="C565" s="69" t="s">
        <v>1320</v>
      </c>
      <c r="D565" s="69" t="s">
        <v>1338</v>
      </c>
      <c r="E565" s="69" t="s">
        <v>396</v>
      </c>
      <c r="F565" s="69" t="s">
        <v>1343</v>
      </c>
      <c r="G565" s="87" t="s">
        <v>1344</v>
      </c>
      <c r="H565" s="47" t="s">
        <v>1337</v>
      </c>
      <c r="I565" s="48">
        <v>249</v>
      </c>
      <c r="J565" s="50" t="s">
        <v>176</v>
      </c>
      <c r="K565" s="49">
        <v>412200</v>
      </c>
      <c r="L565" s="49">
        <v>436595.501612044</v>
      </c>
      <c r="M565" s="50">
        <f t="shared" si="12"/>
        <v>12</v>
      </c>
      <c r="N565" s="68" t="s">
        <v>349</v>
      </c>
    </row>
    <row r="566" spans="1:14" ht="75" customHeight="1" x14ac:dyDescent="0.25">
      <c r="A566" s="86">
        <v>558</v>
      </c>
      <c r="B566" s="50" t="s">
        <v>1319</v>
      </c>
      <c r="C566" s="69" t="s">
        <v>1320</v>
      </c>
      <c r="D566" s="69" t="s">
        <v>8</v>
      </c>
      <c r="E566" s="69" t="s">
        <v>388</v>
      </c>
      <c r="F566" s="69" t="s">
        <v>1194</v>
      </c>
      <c r="G566" s="87" t="s">
        <v>1195</v>
      </c>
      <c r="H566" s="47" t="s">
        <v>391</v>
      </c>
      <c r="I566" s="48">
        <v>238</v>
      </c>
      <c r="J566" s="103" t="s">
        <v>1345</v>
      </c>
      <c r="K566" s="49">
        <v>400000</v>
      </c>
      <c r="L566" s="49">
        <v>453879.53343521623</v>
      </c>
      <c r="M566" s="50">
        <f t="shared" si="12"/>
        <v>13</v>
      </c>
      <c r="N566" s="68" t="s">
        <v>349</v>
      </c>
    </row>
    <row r="567" spans="1:14" ht="75" customHeight="1" x14ac:dyDescent="0.25">
      <c r="A567" s="86">
        <v>559</v>
      </c>
      <c r="B567" s="50" t="s">
        <v>1319</v>
      </c>
      <c r="C567" s="69" t="s">
        <v>1320</v>
      </c>
      <c r="D567" s="69" t="s">
        <v>8</v>
      </c>
      <c r="E567" s="69" t="s">
        <v>388</v>
      </c>
      <c r="F567" s="69" t="s">
        <v>1196</v>
      </c>
      <c r="G567" s="87" t="s">
        <v>1197</v>
      </c>
      <c r="H567" s="47" t="s">
        <v>391</v>
      </c>
      <c r="I567" s="48">
        <v>238</v>
      </c>
      <c r="J567" s="103" t="s">
        <v>1345</v>
      </c>
      <c r="K567" s="49">
        <v>425000</v>
      </c>
      <c r="L567" s="49">
        <v>482429.70748004998</v>
      </c>
      <c r="M567" s="50">
        <f t="shared" si="12"/>
        <v>14</v>
      </c>
      <c r="N567" s="68" t="s">
        <v>349</v>
      </c>
    </row>
    <row r="568" spans="1:14" ht="75" customHeight="1" x14ac:dyDescent="0.25">
      <c r="A568" s="86">
        <v>560</v>
      </c>
      <c r="B568" s="50" t="s">
        <v>1319</v>
      </c>
      <c r="C568" s="69" t="s">
        <v>1320</v>
      </c>
      <c r="D568" s="69" t="s">
        <v>1346</v>
      </c>
      <c r="E568" s="69" t="s">
        <v>1347</v>
      </c>
      <c r="F568" s="69" t="s">
        <v>1348</v>
      </c>
      <c r="G568" s="87" t="s">
        <v>1349</v>
      </c>
      <c r="H568" s="47">
        <v>80</v>
      </c>
      <c r="I568" s="48" t="s">
        <v>81</v>
      </c>
      <c r="J568" s="50" t="s">
        <v>1350</v>
      </c>
      <c r="K568" s="49">
        <v>446830.2</v>
      </c>
      <c r="L568" s="49">
        <v>495492.43950154498</v>
      </c>
      <c r="M568" s="50">
        <f t="shared" si="12"/>
        <v>15</v>
      </c>
      <c r="N568" s="68" t="s">
        <v>349</v>
      </c>
    </row>
    <row r="569" spans="1:14" ht="75" customHeight="1" x14ac:dyDescent="0.25">
      <c r="A569" s="86">
        <v>561</v>
      </c>
      <c r="B569" s="50" t="s">
        <v>1319</v>
      </c>
      <c r="C569" s="69" t="s">
        <v>1320</v>
      </c>
      <c r="D569" s="69" t="s">
        <v>13</v>
      </c>
      <c r="E569" s="69" t="s">
        <v>867</v>
      </c>
      <c r="F569" s="87" t="s">
        <v>1351</v>
      </c>
      <c r="G569" s="87" t="s">
        <v>1352</v>
      </c>
      <c r="H569" s="47">
        <v>180</v>
      </c>
      <c r="I569" s="48">
        <v>198</v>
      </c>
      <c r="J569" s="50" t="s">
        <v>81</v>
      </c>
      <c r="K569" s="49">
        <v>451865.99902499997</v>
      </c>
      <c r="L569" s="49">
        <v>508388.52675896493</v>
      </c>
      <c r="M569" s="50">
        <f t="shared" si="12"/>
        <v>16</v>
      </c>
      <c r="N569" s="68" t="s">
        <v>349</v>
      </c>
    </row>
    <row r="570" spans="1:14" ht="75" customHeight="1" x14ac:dyDescent="0.25">
      <c r="A570" s="86">
        <v>562</v>
      </c>
      <c r="B570" s="50" t="s">
        <v>1319</v>
      </c>
      <c r="C570" s="69" t="s">
        <v>1320</v>
      </c>
      <c r="D570" s="69" t="s">
        <v>1353</v>
      </c>
      <c r="E570" s="69" t="s">
        <v>1354</v>
      </c>
      <c r="F570" s="69" t="s">
        <v>1355</v>
      </c>
      <c r="G570" s="87" t="s">
        <v>1349</v>
      </c>
      <c r="H570" s="50" t="s">
        <v>1356</v>
      </c>
      <c r="I570" s="48" t="s">
        <v>81</v>
      </c>
      <c r="J570" s="50" t="s">
        <v>1357</v>
      </c>
      <c r="K570" s="49">
        <v>482310</v>
      </c>
      <c r="L570" s="49">
        <v>478433.73161367874</v>
      </c>
      <c r="M570" s="50">
        <f t="shared" si="12"/>
        <v>17</v>
      </c>
      <c r="N570" s="68" t="s">
        <v>349</v>
      </c>
    </row>
    <row r="571" spans="1:14" ht="75" customHeight="1" x14ac:dyDescent="0.25">
      <c r="A571" s="86">
        <v>563</v>
      </c>
      <c r="B571" s="50" t="s">
        <v>1319</v>
      </c>
      <c r="C571" s="69" t="s">
        <v>1320</v>
      </c>
      <c r="D571" s="69" t="s">
        <v>848</v>
      </c>
      <c r="E571" s="69" t="s">
        <v>849</v>
      </c>
      <c r="F571" s="69" t="s">
        <v>1358</v>
      </c>
      <c r="G571" s="87" t="s">
        <v>1359</v>
      </c>
      <c r="H571" s="47">
        <v>90</v>
      </c>
      <c r="I571" s="48" t="s">
        <v>81</v>
      </c>
      <c r="J571" s="50" t="s">
        <v>1360</v>
      </c>
      <c r="K571" s="49">
        <v>487168.17999999988</v>
      </c>
      <c r="L571" s="49">
        <v>484197.43625822046</v>
      </c>
      <c r="M571" s="50">
        <f t="shared" si="12"/>
        <v>18</v>
      </c>
      <c r="N571" s="68" t="s">
        <v>349</v>
      </c>
    </row>
    <row r="572" spans="1:14" ht="75" customHeight="1" x14ac:dyDescent="0.25">
      <c r="A572" s="86">
        <v>564</v>
      </c>
      <c r="B572" s="50" t="s">
        <v>1319</v>
      </c>
      <c r="C572" s="69" t="s">
        <v>1320</v>
      </c>
      <c r="D572" s="69" t="s">
        <v>44</v>
      </c>
      <c r="E572" s="69" t="s">
        <v>1361</v>
      </c>
      <c r="F572" s="69" t="s">
        <v>1362</v>
      </c>
      <c r="G572" s="69" t="s">
        <v>1359</v>
      </c>
      <c r="H572" s="47" t="s">
        <v>117</v>
      </c>
      <c r="I572" s="48" t="s">
        <v>1363</v>
      </c>
      <c r="J572" s="50" t="s">
        <v>1364</v>
      </c>
      <c r="K572" s="49">
        <v>600000</v>
      </c>
      <c r="L572" s="49">
        <v>596341.20963099925</v>
      </c>
      <c r="M572" s="50">
        <f t="shared" si="12"/>
        <v>19</v>
      </c>
      <c r="N572" s="68" t="s">
        <v>349</v>
      </c>
    </row>
    <row r="573" spans="1:14" ht="75" customHeight="1" x14ac:dyDescent="0.25">
      <c r="A573" s="86">
        <v>565</v>
      </c>
      <c r="B573" s="51" t="s">
        <v>1365</v>
      </c>
      <c r="C573" s="69" t="s">
        <v>1366</v>
      </c>
      <c r="D573" s="69" t="s">
        <v>360</v>
      </c>
      <c r="E573" s="89" t="s">
        <v>287</v>
      </c>
      <c r="F573" s="89" t="s">
        <v>1367</v>
      </c>
      <c r="G573" s="99" t="s">
        <v>1368</v>
      </c>
      <c r="H573" s="100">
        <v>30</v>
      </c>
      <c r="I573" s="48" t="s">
        <v>1326</v>
      </c>
      <c r="J573" s="50"/>
      <c r="K573" s="101">
        <v>383000</v>
      </c>
      <c r="L573" s="49">
        <v>403400.60505985335</v>
      </c>
      <c r="M573" s="50">
        <f t="shared" si="12"/>
        <v>1</v>
      </c>
      <c r="N573" s="68" t="s">
        <v>349</v>
      </c>
    </row>
    <row r="574" spans="1:14" ht="75" customHeight="1" x14ac:dyDescent="0.25">
      <c r="A574" s="86">
        <v>566</v>
      </c>
      <c r="B574" s="50" t="s">
        <v>1365</v>
      </c>
      <c r="C574" s="69" t="s">
        <v>1366</v>
      </c>
      <c r="D574" s="69" t="s">
        <v>1334</v>
      </c>
      <c r="E574" s="69" t="s">
        <v>396</v>
      </c>
      <c r="F574" s="69" t="s">
        <v>1341</v>
      </c>
      <c r="G574" s="87" t="s">
        <v>1342</v>
      </c>
      <c r="H574" s="47" t="s">
        <v>1337</v>
      </c>
      <c r="I574" s="48">
        <v>249</v>
      </c>
      <c r="J574" s="50" t="s">
        <v>176</v>
      </c>
      <c r="K574" s="49">
        <v>397300</v>
      </c>
      <c r="L574" s="49">
        <v>420813.66518793069</v>
      </c>
      <c r="M574" s="50">
        <f t="shared" si="12"/>
        <v>2</v>
      </c>
      <c r="N574" s="68" t="s">
        <v>349</v>
      </c>
    </row>
    <row r="575" spans="1:14" ht="75" customHeight="1" x14ac:dyDescent="0.25">
      <c r="A575" s="86">
        <v>567</v>
      </c>
      <c r="B575" s="50" t="s">
        <v>1365</v>
      </c>
      <c r="C575" s="69" t="s">
        <v>1366</v>
      </c>
      <c r="D575" s="69" t="s">
        <v>1334</v>
      </c>
      <c r="E575" s="69" t="s">
        <v>396</v>
      </c>
      <c r="F575" s="69" t="s">
        <v>1343</v>
      </c>
      <c r="G575" s="87" t="s">
        <v>1344</v>
      </c>
      <c r="H575" s="47" t="s">
        <v>1337</v>
      </c>
      <c r="I575" s="48">
        <v>249</v>
      </c>
      <c r="J575" s="50" t="s">
        <v>176</v>
      </c>
      <c r="K575" s="49">
        <v>412200</v>
      </c>
      <c r="L575" s="49">
        <v>436595.501612044</v>
      </c>
      <c r="M575" s="50">
        <f t="shared" si="12"/>
        <v>3</v>
      </c>
      <c r="N575" s="68" t="s">
        <v>349</v>
      </c>
    </row>
    <row r="576" spans="1:14" ht="75" customHeight="1" x14ac:dyDescent="0.25">
      <c r="A576" s="86">
        <v>568</v>
      </c>
      <c r="B576" s="50" t="s">
        <v>1365</v>
      </c>
      <c r="C576" s="69" t="s">
        <v>1366</v>
      </c>
      <c r="D576" s="69" t="s">
        <v>1353</v>
      </c>
      <c r="E576" s="69" t="s">
        <v>1354</v>
      </c>
      <c r="F576" s="69" t="s">
        <v>1355</v>
      </c>
      <c r="G576" s="87" t="s">
        <v>1349</v>
      </c>
      <c r="H576" s="50" t="s">
        <v>1356</v>
      </c>
      <c r="I576" s="48" t="s">
        <v>81</v>
      </c>
      <c r="J576" s="50" t="s">
        <v>1357</v>
      </c>
      <c r="K576" s="49">
        <v>482310</v>
      </c>
      <c r="L576" s="49">
        <v>478433.73161367874</v>
      </c>
      <c r="M576" s="50">
        <f t="shared" si="12"/>
        <v>4</v>
      </c>
      <c r="N576" s="68" t="s">
        <v>349</v>
      </c>
    </row>
    <row r="577" spans="1:14" ht="75" customHeight="1" x14ac:dyDescent="0.25">
      <c r="A577" s="86">
        <v>569</v>
      </c>
      <c r="B577" s="50" t="s">
        <v>1365</v>
      </c>
      <c r="C577" s="69" t="s">
        <v>1366</v>
      </c>
      <c r="D577" s="69" t="s">
        <v>13</v>
      </c>
      <c r="E577" s="69" t="s">
        <v>867</v>
      </c>
      <c r="F577" s="87" t="s">
        <v>1369</v>
      </c>
      <c r="G577" s="87" t="s">
        <v>1370</v>
      </c>
      <c r="H577" s="47">
        <v>180</v>
      </c>
      <c r="I577" s="48">
        <v>196</v>
      </c>
      <c r="J577" s="50" t="s">
        <v>81</v>
      </c>
      <c r="K577" s="49">
        <v>534389.06902499998</v>
      </c>
      <c r="L577" s="49">
        <v>601527.98555533984</v>
      </c>
      <c r="M577" s="50">
        <f t="shared" si="12"/>
        <v>5</v>
      </c>
      <c r="N577" s="68" t="s">
        <v>349</v>
      </c>
    </row>
    <row r="578" spans="1:14" ht="75" customHeight="1" x14ac:dyDescent="0.25">
      <c r="A578" s="86">
        <v>570</v>
      </c>
      <c r="B578" s="50" t="s">
        <v>1365</v>
      </c>
      <c r="C578" s="69" t="s">
        <v>1366</v>
      </c>
      <c r="D578" s="69" t="s">
        <v>44</v>
      </c>
      <c r="E578" s="69" t="s">
        <v>1361</v>
      </c>
      <c r="F578" s="69" t="s">
        <v>1371</v>
      </c>
      <c r="G578" s="87" t="s">
        <v>1372</v>
      </c>
      <c r="H578" s="47" t="s">
        <v>117</v>
      </c>
      <c r="I578" s="48" t="s">
        <v>1363</v>
      </c>
      <c r="J578" s="50" t="s">
        <v>1364</v>
      </c>
      <c r="K578" s="49">
        <v>600000</v>
      </c>
      <c r="L578" s="49">
        <v>596112.1585041096</v>
      </c>
      <c r="M578" s="50">
        <f t="shared" si="12"/>
        <v>6</v>
      </c>
      <c r="N578" s="68" t="s">
        <v>349</v>
      </c>
    </row>
    <row r="579" spans="1:14" ht="75" customHeight="1" x14ac:dyDescent="0.25">
      <c r="A579" s="86">
        <v>571</v>
      </c>
      <c r="B579" s="50" t="s">
        <v>1365</v>
      </c>
      <c r="C579" s="69" t="s">
        <v>1366</v>
      </c>
      <c r="D579" s="69" t="s">
        <v>848</v>
      </c>
      <c r="E579" s="69" t="s">
        <v>849</v>
      </c>
      <c r="F579" s="69" t="s">
        <v>1373</v>
      </c>
      <c r="G579" s="87" t="s">
        <v>1374</v>
      </c>
      <c r="H579" s="47">
        <v>90</v>
      </c>
      <c r="I579" s="48" t="s">
        <v>81</v>
      </c>
      <c r="J579" s="50" t="s">
        <v>1360</v>
      </c>
      <c r="K579" s="49">
        <v>621565.34999999986</v>
      </c>
      <c r="L579" s="49">
        <v>617481.57195263542</v>
      </c>
      <c r="M579" s="50">
        <f t="shared" si="12"/>
        <v>7</v>
      </c>
      <c r="N579" s="68" t="s">
        <v>349</v>
      </c>
    </row>
    <row r="580" spans="1:14" ht="75" customHeight="1" x14ac:dyDescent="0.25">
      <c r="A580" s="86">
        <v>572</v>
      </c>
      <c r="B580" s="50" t="s">
        <v>1365</v>
      </c>
      <c r="C580" s="69" t="s">
        <v>1366</v>
      </c>
      <c r="D580" s="69" t="s">
        <v>13</v>
      </c>
      <c r="E580" s="69" t="s">
        <v>867</v>
      </c>
      <c r="F580" s="87" t="s">
        <v>1375</v>
      </c>
      <c r="G580" s="87" t="s">
        <v>1376</v>
      </c>
      <c r="H580" s="47">
        <v>180</v>
      </c>
      <c r="I580" s="48">
        <v>214</v>
      </c>
      <c r="J580" s="50" t="s">
        <v>81</v>
      </c>
      <c r="K580" s="49">
        <v>692861.78902499995</v>
      </c>
      <c r="L580" s="49">
        <v>780909.99379342806</v>
      </c>
      <c r="M580" s="50">
        <f t="shared" si="12"/>
        <v>8</v>
      </c>
      <c r="N580" s="68" t="s">
        <v>349</v>
      </c>
    </row>
    <row r="581" spans="1:14" ht="95.25" customHeight="1" x14ac:dyDescent="0.25">
      <c r="A581" s="86">
        <v>573</v>
      </c>
      <c r="B581" s="50" t="s">
        <v>1377</v>
      </c>
      <c r="C581" s="69" t="s">
        <v>1378</v>
      </c>
      <c r="D581" s="69" t="s">
        <v>29</v>
      </c>
      <c r="E581" s="69" t="s">
        <v>1379</v>
      </c>
      <c r="F581" s="69" t="s">
        <v>1380</v>
      </c>
      <c r="G581" s="87" t="s">
        <v>1380</v>
      </c>
      <c r="H581" s="47">
        <v>7</v>
      </c>
      <c r="I581" s="48">
        <v>132</v>
      </c>
      <c r="J581" s="50" t="s">
        <v>1381</v>
      </c>
      <c r="K581" s="49">
        <v>391000</v>
      </c>
      <c r="L581" s="49">
        <v>404884.48490583576</v>
      </c>
      <c r="M581" s="50">
        <f t="shared" si="12"/>
        <v>1</v>
      </c>
      <c r="N581" s="68" t="s">
        <v>349</v>
      </c>
    </row>
    <row r="582" spans="1:14" ht="95.25" customHeight="1" x14ac:dyDescent="0.25">
      <c r="A582" s="86">
        <v>574</v>
      </c>
      <c r="B582" s="50" t="s">
        <v>1377</v>
      </c>
      <c r="C582" s="69" t="s">
        <v>1378</v>
      </c>
      <c r="D582" s="69" t="s">
        <v>29</v>
      </c>
      <c r="E582" s="69" t="s">
        <v>1379</v>
      </c>
      <c r="F582" s="69" t="s">
        <v>1380</v>
      </c>
      <c r="G582" s="87" t="s">
        <v>1380</v>
      </c>
      <c r="H582" s="47">
        <v>7</v>
      </c>
      <c r="I582" s="48">
        <v>132</v>
      </c>
      <c r="J582" s="50" t="s">
        <v>292</v>
      </c>
      <c r="K582" s="49">
        <v>405950</v>
      </c>
      <c r="L582" s="49">
        <v>420365.3622698824</v>
      </c>
      <c r="M582" s="50">
        <f t="shared" si="12"/>
        <v>2</v>
      </c>
      <c r="N582" s="68" t="s">
        <v>349</v>
      </c>
    </row>
    <row r="583" spans="1:14" ht="95.25" customHeight="1" x14ac:dyDescent="0.25">
      <c r="A583" s="86">
        <v>575</v>
      </c>
      <c r="B583" s="50" t="s">
        <v>1377</v>
      </c>
      <c r="C583" s="69" t="s">
        <v>1378</v>
      </c>
      <c r="D583" s="69" t="s">
        <v>18</v>
      </c>
      <c r="E583" s="69" t="s">
        <v>1382</v>
      </c>
      <c r="F583" s="69" t="s">
        <v>1383</v>
      </c>
      <c r="G583" s="87" t="s">
        <v>1383</v>
      </c>
      <c r="H583" s="47">
        <v>60</v>
      </c>
      <c r="I583" s="48" t="s">
        <v>81</v>
      </c>
      <c r="J583" s="50" t="s">
        <v>1384</v>
      </c>
      <c r="K583" s="49">
        <v>415005</v>
      </c>
      <c r="L583" s="49">
        <v>405640.16912279953</v>
      </c>
      <c r="M583" s="50">
        <f t="shared" si="12"/>
        <v>3</v>
      </c>
      <c r="N583" s="68" t="s">
        <v>349</v>
      </c>
    </row>
    <row r="584" spans="1:14" ht="95.25" customHeight="1" x14ac:dyDescent="0.25">
      <c r="A584" s="86">
        <v>576</v>
      </c>
      <c r="B584" s="51" t="s">
        <v>1377</v>
      </c>
      <c r="C584" s="69" t="s">
        <v>1378</v>
      </c>
      <c r="D584" s="69" t="s">
        <v>360</v>
      </c>
      <c r="E584" s="69" t="s">
        <v>287</v>
      </c>
      <c r="F584" s="69" t="s">
        <v>1385</v>
      </c>
      <c r="G584" s="87" t="s">
        <v>1386</v>
      </c>
      <c r="H584" s="47">
        <v>60</v>
      </c>
      <c r="I584" s="48" t="s">
        <v>1326</v>
      </c>
      <c r="J584" s="104" t="s">
        <v>1387</v>
      </c>
      <c r="K584" s="97">
        <v>444000</v>
      </c>
      <c r="L584" s="49">
        <v>467649.78758896835</v>
      </c>
      <c r="M584" s="50">
        <f t="shared" si="12"/>
        <v>4</v>
      </c>
      <c r="N584" s="68" t="s">
        <v>349</v>
      </c>
    </row>
    <row r="585" spans="1:14" ht="95.25" customHeight="1" x14ac:dyDescent="0.25">
      <c r="A585" s="86">
        <v>577</v>
      </c>
      <c r="B585" s="50" t="s">
        <v>1377</v>
      </c>
      <c r="C585" s="69" t="s">
        <v>1378</v>
      </c>
      <c r="D585" s="69" t="s">
        <v>848</v>
      </c>
      <c r="E585" s="69" t="s">
        <v>849</v>
      </c>
      <c r="F585" s="69" t="s">
        <v>1371</v>
      </c>
      <c r="G585" s="87" t="s">
        <v>1372</v>
      </c>
      <c r="H585" s="47">
        <v>90</v>
      </c>
      <c r="I585" s="48" t="s">
        <v>81</v>
      </c>
      <c r="J585" s="50" t="s">
        <v>1360</v>
      </c>
      <c r="K585" s="49">
        <v>510099.68</v>
      </c>
      <c r="L585" s="49">
        <v>506968.60228553216</v>
      </c>
      <c r="M585" s="50">
        <f t="shared" si="12"/>
        <v>5</v>
      </c>
      <c r="N585" s="68" t="s">
        <v>349</v>
      </c>
    </row>
    <row r="586" spans="1:14" ht="95.25" customHeight="1" x14ac:dyDescent="0.25">
      <c r="A586" s="86">
        <v>578</v>
      </c>
      <c r="B586" s="50" t="s">
        <v>1377</v>
      </c>
      <c r="C586" s="69" t="s">
        <v>1378</v>
      </c>
      <c r="D586" s="69" t="s">
        <v>25</v>
      </c>
      <c r="E586" s="69" t="s">
        <v>1347</v>
      </c>
      <c r="F586" s="69" t="s">
        <v>1388</v>
      </c>
      <c r="G586" s="87" t="s">
        <v>1389</v>
      </c>
      <c r="H586" s="47">
        <v>90</v>
      </c>
      <c r="I586" s="48" t="s">
        <v>81</v>
      </c>
      <c r="J586" s="50" t="s">
        <v>1350</v>
      </c>
      <c r="K586" s="49">
        <v>495036</v>
      </c>
      <c r="L586" s="49">
        <v>491505.04065385187</v>
      </c>
      <c r="M586" s="50">
        <f t="shared" ref="M586:M649" si="13">IF(B586=B585,M585+1,1)</f>
        <v>6</v>
      </c>
      <c r="N586" s="68" t="s">
        <v>349</v>
      </c>
    </row>
    <row r="587" spans="1:14" ht="95.25" customHeight="1" x14ac:dyDescent="0.25">
      <c r="A587" s="86">
        <v>579</v>
      </c>
      <c r="B587" s="50" t="s">
        <v>1377</v>
      </c>
      <c r="C587" s="69" t="s">
        <v>1378</v>
      </c>
      <c r="D587" s="69" t="s">
        <v>25</v>
      </c>
      <c r="E587" s="69" t="s">
        <v>1347</v>
      </c>
      <c r="F587" s="69" t="s">
        <v>1390</v>
      </c>
      <c r="G587" s="87" t="s">
        <v>1391</v>
      </c>
      <c r="H587" s="47">
        <v>90</v>
      </c>
      <c r="I587" s="48" t="s">
        <v>81</v>
      </c>
      <c r="J587" s="50" t="s">
        <v>1350</v>
      </c>
      <c r="K587" s="49">
        <v>512674</v>
      </c>
      <c r="L587" s="49">
        <v>508965.72976546211</v>
      </c>
      <c r="M587" s="50">
        <f t="shared" si="13"/>
        <v>7</v>
      </c>
      <c r="N587" s="68" t="s">
        <v>349</v>
      </c>
    </row>
    <row r="588" spans="1:14" ht="95.25" customHeight="1" x14ac:dyDescent="0.25">
      <c r="A588" s="86">
        <v>580</v>
      </c>
      <c r="B588" s="50" t="s">
        <v>1377</v>
      </c>
      <c r="C588" s="69" t="s">
        <v>1378</v>
      </c>
      <c r="D588" s="69" t="s">
        <v>848</v>
      </c>
      <c r="E588" s="69" t="s">
        <v>849</v>
      </c>
      <c r="F588" s="69" t="s">
        <v>1392</v>
      </c>
      <c r="G588" s="87" t="s">
        <v>1393</v>
      </c>
      <c r="H588" s="47">
        <v>90</v>
      </c>
      <c r="I588" s="48" t="s">
        <v>81</v>
      </c>
      <c r="J588" s="50" t="s">
        <v>1360</v>
      </c>
      <c r="K588" s="49">
        <v>533315.89999999991</v>
      </c>
      <c r="L588" s="49">
        <v>530010.17074281035</v>
      </c>
      <c r="M588" s="50">
        <f t="shared" si="13"/>
        <v>8</v>
      </c>
      <c r="N588" s="68" t="s">
        <v>349</v>
      </c>
    </row>
    <row r="589" spans="1:14" ht="95.25" customHeight="1" x14ac:dyDescent="0.25">
      <c r="A589" s="86">
        <v>581</v>
      </c>
      <c r="B589" s="50" t="s">
        <v>1377</v>
      </c>
      <c r="C589" s="69" t="s">
        <v>1378</v>
      </c>
      <c r="D589" s="69" t="s">
        <v>138</v>
      </c>
      <c r="E589" s="69" t="s">
        <v>1394</v>
      </c>
      <c r="F589" s="69" t="s">
        <v>1395</v>
      </c>
      <c r="G589" s="87" t="s">
        <v>1396</v>
      </c>
      <c r="H589" s="50" t="s">
        <v>1356</v>
      </c>
      <c r="I589" s="48" t="s">
        <v>81</v>
      </c>
      <c r="J589" s="50" t="s">
        <v>1397</v>
      </c>
      <c r="K589" s="49">
        <v>559153</v>
      </c>
      <c r="L589" s="49">
        <v>554962.48815498734</v>
      </c>
      <c r="M589" s="50">
        <f t="shared" si="13"/>
        <v>9</v>
      </c>
      <c r="N589" s="68" t="s">
        <v>349</v>
      </c>
    </row>
    <row r="590" spans="1:14" ht="95.25" customHeight="1" x14ac:dyDescent="0.25">
      <c r="A590" s="86">
        <v>582</v>
      </c>
      <c r="B590" s="50" t="s">
        <v>1377</v>
      </c>
      <c r="C590" s="69" t="s">
        <v>1378</v>
      </c>
      <c r="D590" s="69" t="s">
        <v>1353</v>
      </c>
      <c r="E590" s="69" t="s">
        <v>1354</v>
      </c>
      <c r="F590" s="69" t="s">
        <v>1398</v>
      </c>
      <c r="G590" s="87" t="s">
        <v>1389</v>
      </c>
      <c r="H590" s="50" t="s">
        <v>1356</v>
      </c>
      <c r="I590" s="48" t="s">
        <v>81</v>
      </c>
      <c r="J590" s="50" t="s">
        <v>1397</v>
      </c>
      <c r="K590" s="49">
        <v>567230.6</v>
      </c>
      <c r="L590" s="49">
        <v>562671.83480223489</v>
      </c>
      <c r="M590" s="50">
        <f t="shared" si="13"/>
        <v>10</v>
      </c>
      <c r="N590" s="68" t="s">
        <v>349</v>
      </c>
    </row>
    <row r="591" spans="1:14" ht="95.25" customHeight="1" x14ac:dyDescent="0.25">
      <c r="A591" s="86">
        <v>583</v>
      </c>
      <c r="B591" s="50" t="s">
        <v>1377</v>
      </c>
      <c r="C591" s="69" t="s">
        <v>1378</v>
      </c>
      <c r="D591" s="69" t="s">
        <v>9</v>
      </c>
      <c r="E591" s="69" t="s">
        <v>1347</v>
      </c>
      <c r="F591" s="69" t="s">
        <v>1388</v>
      </c>
      <c r="G591" s="87" t="s">
        <v>1389</v>
      </c>
      <c r="H591" s="47" t="s">
        <v>1399</v>
      </c>
      <c r="I591" s="91" t="s">
        <v>81</v>
      </c>
      <c r="J591" s="50" t="s">
        <v>1400</v>
      </c>
      <c r="K591" s="49">
        <v>588741</v>
      </c>
      <c r="L591" s="49">
        <v>584600.81348038139</v>
      </c>
      <c r="M591" s="50">
        <f t="shared" si="13"/>
        <v>11</v>
      </c>
      <c r="N591" s="68" t="s">
        <v>349</v>
      </c>
    </row>
    <row r="592" spans="1:14" ht="95.25" customHeight="1" x14ac:dyDescent="0.25">
      <c r="A592" s="86">
        <v>584</v>
      </c>
      <c r="B592" s="50" t="s">
        <v>1377</v>
      </c>
      <c r="C592" s="69" t="s">
        <v>1378</v>
      </c>
      <c r="D592" s="69" t="s">
        <v>1353</v>
      </c>
      <c r="E592" s="69" t="s">
        <v>1354</v>
      </c>
      <c r="F592" s="69" t="s">
        <v>1401</v>
      </c>
      <c r="G592" s="87" t="s">
        <v>1391</v>
      </c>
      <c r="H592" s="50" t="s">
        <v>1356</v>
      </c>
      <c r="I592" s="48" t="s">
        <v>81</v>
      </c>
      <c r="J592" s="50" t="s">
        <v>1397</v>
      </c>
      <c r="K592" s="49">
        <v>587223</v>
      </c>
      <c r="L592" s="49">
        <v>582503.55824963038</v>
      </c>
      <c r="M592" s="50">
        <f t="shared" si="13"/>
        <v>12</v>
      </c>
      <c r="N592" s="68" t="s">
        <v>349</v>
      </c>
    </row>
    <row r="593" spans="1:14" ht="95.25" customHeight="1" x14ac:dyDescent="0.25">
      <c r="A593" s="86">
        <v>585</v>
      </c>
      <c r="B593" s="50" t="s">
        <v>1377</v>
      </c>
      <c r="C593" s="69" t="s">
        <v>1378</v>
      </c>
      <c r="D593" s="69" t="s">
        <v>44</v>
      </c>
      <c r="E593" s="69" t="s">
        <v>1361</v>
      </c>
      <c r="F593" s="69" t="s">
        <v>1371</v>
      </c>
      <c r="G593" s="87" t="s">
        <v>1372</v>
      </c>
      <c r="H593" s="47" t="s">
        <v>117</v>
      </c>
      <c r="I593" s="48" t="s">
        <v>1363</v>
      </c>
      <c r="J593" s="50" t="s">
        <v>1364</v>
      </c>
      <c r="K593" s="49">
        <v>600000</v>
      </c>
      <c r="L593" s="49">
        <v>596317.0989860635</v>
      </c>
      <c r="M593" s="50">
        <f t="shared" si="13"/>
        <v>13</v>
      </c>
      <c r="N593" s="68" t="s">
        <v>349</v>
      </c>
    </row>
    <row r="594" spans="1:14" ht="95.25" customHeight="1" x14ac:dyDescent="0.25">
      <c r="A594" s="86">
        <v>586</v>
      </c>
      <c r="B594" s="50" t="s">
        <v>1377</v>
      </c>
      <c r="C594" s="69" t="s">
        <v>1378</v>
      </c>
      <c r="D594" s="69" t="s">
        <v>9</v>
      </c>
      <c r="E594" s="69" t="s">
        <v>1347</v>
      </c>
      <c r="F594" s="69" t="s">
        <v>1390</v>
      </c>
      <c r="G594" s="87" t="s">
        <v>1391</v>
      </c>
      <c r="H594" s="47" t="s">
        <v>1399</v>
      </c>
      <c r="I594" s="91" t="s">
        <v>81</v>
      </c>
      <c r="J594" s="50" t="s">
        <v>1402</v>
      </c>
      <c r="K594" s="49">
        <v>609531</v>
      </c>
      <c r="L594" s="49">
        <v>605244.61255715217</v>
      </c>
      <c r="M594" s="50">
        <f t="shared" si="13"/>
        <v>14</v>
      </c>
      <c r="N594" s="68" t="s">
        <v>349</v>
      </c>
    </row>
    <row r="595" spans="1:14" ht="95.25" customHeight="1" x14ac:dyDescent="0.25">
      <c r="A595" s="86">
        <v>587</v>
      </c>
      <c r="B595" s="50" t="s">
        <v>1403</v>
      </c>
      <c r="C595" s="69" t="s">
        <v>1404</v>
      </c>
      <c r="D595" s="69" t="s">
        <v>45</v>
      </c>
      <c r="E595" s="69" t="s">
        <v>1405</v>
      </c>
      <c r="F595" s="69" t="s">
        <v>1406</v>
      </c>
      <c r="G595" s="87" t="s">
        <v>1407</v>
      </c>
      <c r="H595" s="47">
        <v>30</v>
      </c>
      <c r="I595" s="48">
        <v>1</v>
      </c>
      <c r="J595" s="50" t="s">
        <v>1408</v>
      </c>
      <c r="K595" s="46">
        <v>389102.49999999994</v>
      </c>
      <c r="L595" s="49">
        <v>389102.49999999988</v>
      </c>
      <c r="M595" s="50">
        <f t="shared" si="13"/>
        <v>1</v>
      </c>
      <c r="N595" s="68" t="s">
        <v>349</v>
      </c>
    </row>
    <row r="596" spans="1:14" ht="95.25" customHeight="1" x14ac:dyDescent="0.25">
      <c r="A596" s="86">
        <v>588</v>
      </c>
      <c r="B596" s="50" t="s">
        <v>1403</v>
      </c>
      <c r="C596" s="69" t="s">
        <v>1404</v>
      </c>
      <c r="D596" s="69" t="s">
        <v>45</v>
      </c>
      <c r="E596" s="69" t="s">
        <v>1405</v>
      </c>
      <c r="F596" s="69" t="s">
        <v>1406</v>
      </c>
      <c r="G596" s="87" t="s">
        <v>1407</v>
      </c>
      <c r="H596" s="47">
        <v>30</v>
      </c>
      <c r="I596" s="48">
        <v>1</v>
      </c>
      <c r="J596" s="50" t="s">
        <v>1409</v>
      </c>
      <c r="K596" s="46">
        <v>394449.99999999994</v>
      </c>
      <c r="L596" s="49">
        <v>394449.99999999988</v>
      </c>
      <c r="M596" s="50">
        <f t="shared" si="13"/>
        <v>2</v>
      </c>
      <c r="N596" s="68" t="s">
        <v>349</v>
      </c>
    </row>
    <row r="597" spans="1:14" ht="95.25" customHeight="1" x14ac:dyDescent="0.25">
      <c r="A597" s="86">
        <v>589</v>
      </c>
      <c r="B597" s="50" t="s">
        <v>1403</v>
      </c>
      <c r="C597" s="69" t="s">
        <v>1404</v>
      </c>
      <c r="D597" s="69" t="s">
        <v>45</v>
      </c>
      <c r="E597" s="69" t="s">
        <v>1405</v>
      </c>
      <c r="F597" s="69" t="s">
        <v>1406</v>
      </c>
      <c r="G597" s="87" t="s">
        <v>1407</v>
      </c>
      <c r="H597" s="47">
        <v>30</v>
      </c>
      <c r="I597" s="48">
        <v>1</v>
      </c>
      <c r="J597" s="50" t="s">
        <v>292</v>
      </c>
      <c r="K597" s="46">
        <v>405348.55</v>
      </c>
      <c r="L597" s="49">
        <v>405348.55</v>
      </c>
      <c r="M597" s="50">
        <f t="shared" si="13"/>
        <v>3</v>
      </c>
      <c r="N597" s="68" t="s">
        <v>349</v>
      </c>
    </row>
    <row r="598" spans="1:14" ht="95.25" customHeight="1" x14ac:dyDescent="0.25">
      <c r="A598" s="86">
        <v>590</v>
      </c>
      <c r="B598" s="50" t="s">
        <v>1403</v>
      </c>
      <c r="C598" s="69" t="s">
        <v>1404</v>
      </c>
      <c r="D598" s="69" t="s">
        <v>138</v>
      </c>
      <c r="E598" s="69" t="s">
        <v>1394</v>
      </c>
      <c r="F598" s="69" t="s">
        <v>1410</v>
      </c>
      <c r="G598" s="87" t="s">
        <v>1411</v>
      </c>
      <c r="H598" s="50" t="s">
        <v>1356</v>
      </c>
      <c r="I598" s="48" t="s">
        <v>81</v>
      </c>
      <c r="J598" s="50" t="s">
        <v>1412</v>
      </c>
      <c r="K598" s="49">
        <v>565495.25</v>
      </c>
      <c r="L598" s="49">
        <v>561257.2068464742</v>
      </c>
      <c r="M598" s="50">
        <f t="shared" si="13"/>
        <v>4</v>
      </c>
      <c r="N598" s="68" t="s">
        <v>349</v>
      </c>
    </row>
    <row r="599" spans="1:14" ht="95.25" customHeight="1" x14ac:dyDescent="0.25">
      <c r="A599" s="86">
        <v>591</v>
      </c>
      <c r="B599" s="50" t="s">
        <v>1403</v>
      </c>
      <c r="C599" s="69" t="s">
        <v>1404</v>
      </c>
      <c r="D599" s="69" t="s">
        <v>1353</v>
      </c>
      <c r="E599" s="69" t="s">
        <v>1354</v>
      </c>
      <c r="F599" s="69" t="s">
        <v>1413</v>
      </c>
      <c r="G599" s="87" t="s">
        <v>1414</v>
      </c>
      <c r="H599" s="50" t="s">
        <v>1356</v>
      </c>
      <c r="I599" s="48" t="s">
        <v>81</v>
      </c>
      <c r="J599" s="50" t="s">
        <v>1412</v>
      </c>
      <c r="K599" s="49">
        <v>625835.75</v>
      </c>
      <c r="L599" s="49">
        <v>620805.98214788281</v>
      </c>
      <c r="M599" s="50">
        <f t="shared" si="13"/>
        <v>5</v>
      </c>
      <c r="N599" s="68" t="s">
        <v>349</v>
      </c>
    </row>
    <row r="600" spans="1:14" ht="95.25" customHeight="1" x14ac:dyDescent="0.25">
      <c r="A600" s="86">
        <v>592</v>
      </c>
      <c r="B600" s="50" t="s">
        <v>1403</v>
      </c>
      <c r="C600" s="69" t="s">
        <v>1404</v>
      </c>
      <c r="D600" s="69" t="s">
        <v>848</v>
      </c>
      <c r="E600" s="69" t="s">
        <v>849</v>
      </c>
      <c r="F600" s="69" t="s">
        <v>1415</v>
      </c>
      <c r="G600" s="87" t="s">
        <v>1416</v>
      </c>
      <c r="H600" s="47">
        <v>90</v>
      </c>
      <c r="I600" s="48" t="s">
        <v>81</v>
      </c>
      <c r="J600" s="50" t="s">
        <v>1360</v>
      </c>
      <c r="K600" s="49">
        <v>635514.74</v>
      </c>
      <c r="L600" s="49">
        <v>631460.61683032825</v>
      </c>
      <c r="M600" s="50">
        <f t="shared" si="13"/>
        <v>6</v>
      </c>
      <c r="N600" s="68" t="s">
        <v>349</v>
      </c>
    </row>
    <row r="601" spans="1:14" ht="95.25" customHeight="1" x14ac:dyDescent="0.25">
      <c r="A601" s="86">
        <v>593</v>
      </c>
      <c r="B601" s="50" t="s">
        <v>1403</v>
      </c>
      <c r="C601" s="69" t="s">
        <v>1404</v>
      </c>
      <c r="D601" s="69" t="s">
        <v>8</v>
      </c>
      <c r="E601" s="69" t="s">
        <v>388</v>
      </c>
      <c r="F601" s="69" t="s">
        <v>1417</v>
      </c>
      <c r="G601" s="87" t="s">
        <v>1418</v>
      </c>
      <c r="H601" s="47" t="s">
        <v>391</v>
      </c>
      <c r="I601" s="48" t="s">
        <v>1419</v>
      </c>
      <c r="J601" s="50" t="s">
        <v>1420</v>
      </c>
      <c r="K601" s="49">
        <v>602100</v>
      </c>
      <c r="L601" s="49">
        <v>634064.1260892495</v>
      </c>
      <c r="M601" s="50">
        <f t="shared" si="13"/>
        <v>7</v>
      </c>
      <c r="N601" s="68" t="s">
        <v>349</v>
      </c>
    </row>
    <row r="602" spans="1:14" ht="95.25" customHeight="1" x14ac:dyDescent="0.25">
      <c r="A602" s="86">
        <v>594</v>
      </c>
      <c r="B602" s="50" t="s">
        <v>1403</v>
      </c>
      <c r="C602" s="69" t="s">
        <v>1404</v>
      </c>
      <c r="D602" s="69" t="s">
        <v>8</v>
      </c>
      <c r="E602" s="69" t="s">
        <v>388</v>
      </c>
      <c r="F602" s="69" t="s">
        <v>1421</v>
      </c>
      <c r="G602" s="87" t="s">
        <v>1422</v>
      </c>
      <c r="H602" s="47" t="s">
        <v>391</v>
      </c>
      <c r="I602" s="48" t="s">
        <v>1419</v>
      </c>
      <c r="J602" s="50" t="s">
        <v>1420</v>
      </c>
      <c r="K602" s="49">
        <v>602100</v>
      </c>
      <c r="L602" s="49">
        <v>634064.1260892495</v>
      </c>
      <c r="M602" s="50">
        <f t="shared" si="13"/>
        <v>8</v>
      </c>
      <c r="N602" s="68" t="s">
        <v>349</v>
      </c>
    </row>
    <row r="603" spans="1:14" ht="95.25" customHeight="1" x14ac:dyDescent="0.25">
      <c r="A603" s="86">
        <v>595</v>
      </c>
      <c r="B603" s="50" t="s">
        <v>1403</v>
      </c>
      <c r="C603" s="69" t="s">
        <v>1404</v>
      </c>
      <c r="D603" s="69" t="s">
        <v>9</v>
      </c>
      <c r="E603" s="69" t="s">
        <v>1347</v>
      </c>
      <c r="F603" s="69" t="s">
        <v>1423</v>
      </c>
      <c r="G603" s="87" t="s">
        <v>1414</v>
      </c>
      <c r="H603" s="47" t="s">
        <v>1399</v>
      </c>
      <c r="I603" s="91" t="s">
        <v>81</v>
      </c>
      <c r="J603" s="50" t="s">
        <v>1402</v>
      </c>
      <c r="K603" s="49">
        <v>642144</v>
      </c>
      <c r="L603" s="49">
        <v>637628.26908869273</v>
      </c>
      <c r="M603" s="50">
        <f t="shared" si="13"/>
        <v>9</v>
      </c>
      <c r="N603" s="68" t="s">
        <v>349</v>
      </c>
    </row>
    <row r="604" spans="1:14" ht="95.25" customHeight="1" x14ac:dyDescent="0.25">
      <c r="A604" s="86">
        <v>596</v>
      </c>
      <c r="B604" s="50" t="s">
        <v>1403</v>
      </c>
      <c r="C604" s="69" t="s">
        <v>1404</v>
      </c>
      <c r="D604" s="69" t="s">
        <v>848</v>
      </c>
      <c r="E604" s="69" t="s">
        <v>849</v>
      </c>
      <c r="F604" s="69" t="s">
        <v>1424</v>
      </c>
      <c r="G604" s="87" t="s">
        <v>1425</v>
      </c>
      <c r="H604" s="47">
        <v>90</v>
      </c>
      <c r="I604" s="48" t="s">
        <v>81</v>
      </c>
      <c r="J604" s="50" t="s">
        <v>1360</v>
      </c>
      <c r="K604" s="49">
        <v>644189.84</v>
      </c>
      <c r="L604" s="49">
        <v>640164.50674285297</v>
      </c>
      <c r="M604" s="50">
        <f t="shared" si="13"/>
        <v>10</v>
      </c>
      <c r="N604" s="68" t="s">
        <v>349</v>
      </c>
    </row>
    <row r="605" spans="1:14" ht="95.25" customHeight="1" x14ac:dyDescent="0.25">
      <c r="A605" s="86">
        <v>597</v>
      </c>
      <c r="B605" s="50" t="s">
        <v>1403</v>
      </c>
      <c r="C605" s="69" t="s">
        <v>1404</v>
      </c>
      <c r="D605" s="69" t="s">
        <v>25</v>
      </c>
      <c r="E605" s="69" t="s">
        <v>1347</v>
      </c>
      <c r="F605" s="69" t="s">
        <v>1426</v>
      </c>
      <c r="G605" s="87" t="s">
        <v>1427</v>
      </c>
      <c r="H605" s="47">
        <v>90</v>
      </c>
      <c r="I605" s="48" t="s">
        <v>81</v>
      </c>
      <c r="J605" s="50" t="s">
        <v>1350</v>
      </c>
      <c r="K605" s="49">
        <v>630488.65</v>
      </c>
      <c r="L605" s="49">
        <v>625928.20360714803</v>
      </c>
      <c r="M605" s="50">
        <f t="shared" si="13"/>
        <v>11</v>
      </c>
      <c r="N605" s="68" t="s">
        <v>349</v>
      </c>
    </row>
    <row r="606" spans="1:14" ht="95.25" customHeight="1" x14ac:dyDescent="0.25">
      <c r="A606" s="86">
        <v>598</v>
      </c>
      <c r="B606" s="50" t="s">
        <v>1403</v>
      </c>
      <c r="C606" s="69" t="s">
        <v>1404</v>
      </c>
      <c r="D606" s="69" t="s">
        <v>9</v>
      </c>
      <c r="E606" s="69" t="s">
        <v>1347</v>
      </c>
      <c r="F606" s="69" t="s">
        <v>1426</v>
      </c>
      <c r="G606" s="87" t="s">
        <v>1427</v>
      </c>
      <c r="H606" s="47" t="s">
        <v>1399</v>
      </c>
      <c r="I606" s="91" t="s">
        <v>81</v>
      </c>
      <c r="J606" s="50" t="s">
        <v>1402</v>
      </c>
      <c r="K606" s="49">
        <v>656045</v>
      </c>
      <c r="L606" s="49">
        <v>651431.51348341082</v>
      </c>
      <c r="M606" s="50">
        <f t="shared" si="13"/>
        <v>12</v>
      </c>
      <c r="N606" s="68" t="s">
        <v>349</v>
      </c>
    </row>
    <row r="607" spans="1:14" ht="95.25" customHeight="1" x14ac:dyDescent="0.25">
      <c r="A607" s="86">
        <v>599</v>
      </c>
      <c r="B607" s="50" t="s">
        <v>1403</v>
      </c>
      <c r="C607" s="69" t="s">
        <v>1404</v>
      </c>
      <c r="D607" s="69" t="s">
        <v>25</v>
      </c>
      <c r="E607" s="69" t="s">
        <v>1347</v>
      </c>
      <c r="F607" s="69" t="s">
        <v>1428</v>
      </c>
      <c r="G607" s="87" t="s">
        <v>1429</v>
      </c>
      <c r="H607" s="47">
        <v>90</v>
      </c>
      <c r="I607" s="48" t="s">
        <v>81</v>
      </c>
      <c r="J607" s="50" t="s">
        <v>1350</v>
      </c>
      <c r="K607" s="49">
        <v>651346.19999999995</v>
      </c>
      <c r="L607" s="49">
        <v>646634.88691246393</v>
      </c>
      <c r="M607" s="50">
        <f t="shared" si="13"/>
        <v>13</v>
      </c>
      <c r="N607" s="68" t="s">
        <v>349</v>
      </c>
    </row>
    <row r="608" spans="1:14" ht="95.25" customHeight="1" x14ac:dyDescent="0.25">
      <c r="A608" s="86">
        <v>600</v>
      </c>
      <c r="B608" s="50" t="s">
        <v>1403</v>
      </c>
      <c r="C608" s="69" t="s">
        <v>1404</v>
      </c>
      <c r="D608" s="69" t="s">
        <v>848</v>
      </c>
      <c r="E608" s="69" t="s">
        <v>849</v>
      </c>
      <c r="F608" s="69" t="s">
        <v>1430</v>
      </c>
      <c r="G608" s="87" t="s">
        <v>1431</v>
      </c>
      <c r="H608" s="47">
        <v>90</v>
      </c>
      <c r="I608" s="48" t="s">
        <v>81</v>
      </c>
      <c r="J608" s="50" t="s">
        <v>1360</v>
      </c>
      <c r="K608" s="49">
        <v>671454.44449999987</v>
      </c>
      <c r="L608" s="49">
        <v>667117.08807987301</v>
      </c>
      <c r="M608" s="50">
        <f t="shared" si="13"/>
        <v>14</v>
      </c>
      <c r="N608" s="68" t="s">
        <v>349</v>
      </c>
    </row>
    <row r="609" spans="1:14" ht="95.25" customHeight="1" x14ac:dyDescent="0.25">
      <c r="A609" s="86">
        <v>601</v>
      </c>
      <c r="B609" s="50" t="s">
        <v>1403</v>
      </c>
      <c r="C609" s="69" t="s">
        <v>1404</v>
      </c>
      <c r="D609" s="69" t="s">
        <v>9</v>
      </c>
      <c r="E609" s="69" t="s">
        <v>1347</v>
      </c>
      <c r="F609" s="69" t="s">
        <v>1428</v>
      </c>
      <c r="G609" s="87" t="s">
        <v>1429</v>
      </c>
      <c r="H609" s="47" t="s">
        <v>1399</v>
      </c>
      <c r="I609" s="91" t="s">
        <v>81</v>
      </c>
      <c r="J609" s="50" t="s">
        <v>1402</v>
      </c>
      <c r="K609" s="49">
        <v>676920</v>
      </c>
      <c r="L609" s="49">
        <v>672159.71481710917</v>
      </c>
      <c r="M609" s="50">
        <f t="shared" si="13"/>
        <v>15</v>
      </c>
      <c r="N609" s="68" t="s">
        <v>349</v>
      </c>
    </row>
    <row r="610" spans="1:14" ht="95.25" customHeight="1" x14ac:dyDescent="0.25">
      <c r="A610" s="86">
        <v>602</v>
      </c>
      <c r="B610" s="50" t="s">
        <v>1403</v>
      </c>
      <c r="C610" s="69" t="s">
        <v>1404</v>
      </c>
      <c r="D610" s="69" t="s">
        <v>44</v>
      </c>
      <c r="E610" s="69" t="s">
        <v>1361</v>
      </c>
      <c r="F610" s="69" t="s">
        <v>1430</v>
      </c>
      <c r="G610" s="87" t="s">
        <v>1432</v>
      </c>
      <c r="H610" s="47" t="s">
        <v>117</v>
      </c>
      <c r="I610" s="48" t="s">
        <v>1363</v>
      </c>
      <c r="J610" s="50" t="s">
        <v>1364</v>
      </c>
      <c r="K610" s="49">
        <v>730000</v>
      </c>
      <c r="L610" s="49">
        <v>725343.12939167966</v>
      </c>
      <c r="M610" s="50">
        <f t="shared" si="13"/>
        <v>16</v>
      </c>
      <c r="N610" s="68" t="s">
        <v>349</v>
      </c>
    </row>
    <row r="611" spans="1:14" ht="95.25" customHeight="1" x14ac:dyDescent="0.25">
      <c r="A611" s="86">
        <v>603</v>
      </c>
      <c r="B611" s="50" t="s">
        <v>1403</v>
      </c>
      <c r="C611" s="69" t="s">
        <v>1404</v>
      </c>
      <c r="D611" s="69" t="s">
        <v>26</v>
      </c>
      <c r="E611" s="69" t="s">
        <v>1394</v>
      </c>
      <c r="F611" s="69" t="s">
        <v>1410</v>
      </c>
      <c r="G611" s="87" t="s">
        <v>1411</v>
      </c>
      <c r="H611" s="47">
        <v>90</v>
      </c>
      <c r="I611" s="48" t="s">
        <v>1433</v>
      </c>
      <c r="J611" s="50" t="s">
        <v>1434</v>
      </c>
      <c r="K611" s="49">
        <v>711927.05</v>
      </c>
      <c r="L611" s="49">
        <v>797621.11842256458</v>
      </c>
      <c r="M611" s="50">
        <f t="shared" si="13"/>
        <v>17</v>
      </c>
      <c r="N611" s="68" t="s">
        <v>349</v>
      </c>
    </row>
    <row r="612" spans="1:14" ht="95.25" customHeight="1" x14ac:dyDescent="0.25">
      <c r="A612" s="86">
        <v>604</v>
      </c>
      <c r="B612" s="50" t="s">
        <v>1435</v>
      </c>
      <c r="C612" s="69" t="s">
        <v>1436</v>
      </c>
      <c r="D612" s="69" t="s">
        <v>45</v>
      </c>
      <c r="E612" s="69" t="s">
        <v>1405</v>
      </c>
      <c r="F612" s="69" t="s">
        <v>1406</v>
      </c>
      <c r="G612" s="87" t="s">
        <v>1407</v>
      </c>
      <c r="H612" s="47">
        <v>30</v>
      </c>
      <c r="I612" s="48">
        <v>1</v>
      </c>
      <c r="J612" s="50" t="s">
        <v>1408</v>
      </c>
      <c r="K612" s="46">
        <v>389102.49999999994</v>
      </c>
      <c r="L612" s="49">
        <v>389102.49999999988</v>
      </c>
      <c r="M612" s="50">
        <f t="shared" si="13"/>
        <v>1</v>
      </c>
      <c r="N612" s="68" t="s">
        <v>349</v>
      </c>
    </row>
    <row r="613" spans="1:14" ht="95.25" customHeight="1" x14ac:dyDescent="0.25">
      <c r="A613" s="86">
        <v>605</v>
      </c>
      <c r="B613" s="50" t="s">
        <v>1435</v>
      </c>
      <c r="C613" s="69" t="s">
        <v>1436</v>
      </c>
      <c r="D613" s="69" t="s">
        <v>45</v>
      </c>
      <c r="E613" s="69" t="s">
        <v>1405</v>
      </c>
      <c r="F613" s="69" t="s">
        <v>1406</v>
      </c>
      <c r="G613" s="87" t="s">
        <v>1407</v>
      </c>
      <c r="H613" s="47">
        <v>30</v>
      </c>
      <c r="I613" s="48">
        <v>1</v>
      </c>
      <c r="J613" s="50" t="s">
        <v>1437</v>
      </c>
      <c r="K613" s="46">
        <v>389562.49999999994</v>
      </c>
      <c r="L613" s="49">
        <v>389562.49999999988</v>
      </c>
      <c r="M613" s="50">
        <f t="shared" si="13"/>
        <v>2</v>
      </c>
      <c r="N613" s="68" t="s">
        <v>349</v>
      </c>
    </row>
    <row r="614" spans="1:14" ht="95.25" customHeight="1" x14ac:dyDescent="0.25">
      <c r="A614" s="86">
        <v>606</v>
      </c>
      <c r="B614" s="50" t="s">
        <v>1435</v>
      </c>
      <c r="C614" s="69" t="s">
        <v>1436</v>
      </c>
      <c r="D614" s="69" t="s">
        <v>45</v>
      </c>
      <c r="E614" s="69" t="s">
        <v>1405</v>
      </c>
      <c r="F614" s="69" t="s">
        <v>1406</v>
      </c>
      <c r="G614" s="87" t="s">
        <v>1407</v>
      </c>
      <c r="H614" s="47">
        <v>30</v>
      </c>
      <c r="I614" s="48">
        <v>1</v>
      </c>
      <c r="J614" s="50" t="s">
        <v>1409</v>
      </c>
      <c r="K614" s="46">
        <v>401349.99999999994</v>
      </c>
      <c r="L614" s="49">
        <v>401349.99999999988</v>
      </c>
      <c r="M614" s="50">
        <f t="shared" si="13"/>
        <v>3</v>
      </c>
      <c r="N614" s="68" t="s">
        <v>349</v>
      </c>
    </row>
    <row r="615" spans="1:14" ht="95.25" customHeight="1" x14ac:dyDescent="0.25">
      <c r="A615" s="86">
        <v>607</v>
      </c>
      <c r="B615" s="50" t="s">
        <v>1435</v>
      </c>
      <c r="C615" s="69" t="s">
        <v>1436</v>
      </c>
      <c r="D615" s="69" t="s">
        <v>45</v>
      </c>
      <c r="E615" s="69" t="s">
        <v>1405</v>
      </c>
      <c r="F615" s="69" t="s">
        <v>1406</v>
      </c>
      <c r="G615" s="87" t="s">
        <v>1407</v>
      </c>
      <c r="H615" s="47">
        <v>30</v>
      </c>
      <c r="I615" s="48">
        <v>1</v>
      </c>
      <c r="J615" s="50" t="s">
        <v>292</v>
      </c>
      <c r="K615" s="46">
        <v>405348.55</v>
      </c>
      <c r="L615" s="49">
        <v>405348.55</v>
      </c>
      <c r="M615" s="50">
        <f t="shared" si="13"/>
        <v>4</v>
      </c>
      <c r="N615" s="68" t="s">
        <v>349</v>
      </c>
    </row>
    <row r="616" spans="1:14" ht="95.25" customHeight="1" x14ac:dyDescent="0.25">
      <c r="A616" s="86">
        <v>608</v>
      </c>
      <c r="B616" s="50" t="s">
        <v>1435</v>
      </c>
      <c r="C616" s="69" t="s">
        <v>1436</v>
      </c>
      <c r="D616" s="69" t="s">
        <v>1438</v>
      </c>
      <c r="E616" s="69" t="s">
        <v>1439</v>
      </c>
      <c r="F616" s="69" t="s">
        <v>1440</v>
      </c>
      <c r="G616" s="69" t="s">
        <v>1440</v>
      </c>
      <c r="H616" s="47">
        <v>60</v>
      </c>
      <c r="I616" s="48" t="s">
        <v>176</v>
      </c>
      <c r="J616" s="50" t="s">
        <v>1384</v>
      </c>
      <c r="K616" s="49">
        <v>578301.94999999995</v>
      </c>
      <c r="L616" s="49">
        <v>585140.77049681649</v>
      </c>
      <c r="M616" s="50">
        <f t="shared" si="13"/>
        <v>5</v>
      </c>
      <c r="N616" s="68" t="s">
        <v>349</v>
      </c>
    </row>
    <row r="617" spans="1:14" ht="95.25" customHeight="1" x14ac:dyDescent="0.25">
      <c r="A617" s="86">
        <v>609</v>
      </c>
      <c r="B617" s="50" t="s">
        <v>1435</v>
      </c>
      <c r="C617" s="69" t="s">
        <v>1436</v>
      </c>
      <c r="D617" s="69" t="s">
        <v>138</v>
      </c>
      <c r="E617" s="69" t="s">
        <v>1394</v>
      </c>
      <c r="F617" s="69" t="s">
        <v>1410</v>
      </c>
      <c r="G617" s="87" t="s">
        <v>1411</v>
      </c>
      <c r="H617" s="50" t="s">
        <v>1356</v>
      </c>
      <c r="I617" s="48" t="s">
        <v>81</v>
      </c>
      <c r="J617" s="50" t="s">
        <v>1441</v>
      </c>
      <c r="K617" s="49">
        <v>575270.25</v>
      </c>
      <c r="L617" s="49">
        <v>570958.9491633625</v>
      </c>
      <c r="M617" s="50">
        <f t="shared" si="13"/>
        <v>6</v>
      </c>
      <c r="N617" s="68" t="s">
        <v>349</v>
      </c>
    </row>
    <row r="618" spans="1:14" ht="95.25" customHeight="1" x14ac:dyDescent="0.25">
      <c r="A618" s="86">
        <v>610</v>
      </c>
      <c r="B618" s="50" t="s">
        <v>1435</v>
      </c>
      <c r="C618" s="69" t="s">
        <v>1436</v>
      </c>
      <c r="D618" s="69" t="s">
        <v>848</v>
      </c>
      <c r="E618" s="69" t="s">
        <v>849</v>
      </c>
      <c r="F618" s="69" t="s">
        <v>1415</v>
      </c>
      <c r="G618" s="87" t="s">
        <v>1416</v>
      </c>
      <c r="H618" s="47">
        <v>90</v>
      </c>
      <c r="I618" s="48" t="s">
        <v>81</v>
      </c>
      <c r="J618" s="50" t="s">
        <v>1360</v>
      </c>
      <c r="K618" s="49">
        <v>635514.74</v>
      </c>
      <c r="L618" s="49">
        <v>631460.61683032825</v>
      </c>
      <c r="M618" s="50">
        <f t="shared" si="13"/>
        <v>7</v>
      </c>
      <c r="N618" s="68" t="s">
        <v>349</v>
      </c>
    </row>
    <row r="619" spans="1:14" ht="95.25" customHeight="1" x14ac:dyDescent="0.25">
      <c r="A619" s="86">
        <v>611</v>
      </c>
      <c r="B619" s="50" t="s">
        <v>1435</v>
      </c>
      <c r="C619" s="69" t="s">
        <v>1436</v>
      </c>
      <c r="D619" s="69" t="s">
        <v>848</v>
      </c>
      <c r="E619" s="69" t="s">
        <v>849</v>
      </c>
      <c r="F619" s="69" t="s">
        <v>1424</v>
      </c>
      <c r="G619" s="87" t="s">
        <v>1425</v>
      </c>
      <c r="H619" s="47">
        <v>90</v>
      </c>
      <c r="I619" s="48" t="s">
        <v>81</v>
      </c>
      <c r="J619" s="50" t="s">
        <v>1360</v>
      </c>
      <c r="K619" s="49">
        <v>644189.84</v>
      </c>
      <c r="L619" s="49">
        <v>640164.50674285297</v>
      </c>
      <c r="M619" s="50">
        <f t="shared" si="13"/>
        <v>8</v>
      </c>
      <c r="N619" s="68" t="s">
        <v>349</v>
      </c>
    </row>
    <row r="620" spans="1:14" ht="95.25" customHeight="1" x14ac:dyDescent="0.25">
      <c r="A620" s="86">
        <v>612</v>
      </c>
      <c r="B620" s="50" t="s">
        <v>1435</v>
      </c>
      <c r="C620" s="69" t="s">
        <v>1436</v>
      </c>
      <c r="D620" s="69" t="s">
        <v>848</v>
      </c>
      <c r="E620" s="69" t="s">
        <v>849</v>
      </c>
      <c r="F620" s="69" t="s">
        <v>1430</v>
      </c>
      <c r="G620" s="87" t="s">
        <v>1431</v>
      </c>
      <c r="H620" s="47">
        <v>90</v>
      </c>
      <c r="I620" s="48" t="s">
        <v>81</v>
      </c>
      <c r="J620" s="50" t="s">
        <v>1360</v>
      </c>
      <c r="K620" s="49">
        <v>671454.44449999987</v>
      </c>
      <c r="L620" s="49">
        <v>667117.08807987301</v>
      </c>
      <c r="M620" s="50">
        <f t="shared" si="13"/>
        <v>9</v>
      </c>
      <c r="N620" s="68" t="s">
        <v>349</v>
      </c>
    </row>
    <row r="621" spans="1:14" ht="95.25" customHeight="1" x14ac:dyDescent="0.25">
      <c r="A621" s="86">
        <v>613</v>
      </c>
      <c r="B621" s="50" t="s">
        <v>1435</v>
      </c>
      <c r="C621" s="69" t="s">
        <v>1436</v>
      </c>
      <c r="D621" s="69" t="s">
        <v>25</v>
      </c>
      <c r="E621" s="69" t="s">
        <v>1347</v>
      </c>
      <c r="F621" s="69" t="s">
        <v>1442</v>
      </c>
      <c r="G621" s="87" t="s">
        <v>1443</v>
      </c>
      <c r="H621" s="47">
        <v>80</v>
      </c>
      <c r="I621" s="48" t="s">
        <v>81</v>
      </c>
      <c r="J621" s="50" t="s">
        <v>1350</v>
      </c>
      <c r="K621" s="49">
        <v>680724.1</v>
      </c>
      <c r="L621" s="49">
        <v>675389.97345084883</v>
      </c>
      <c r="M621" s="50">
        <f t="shared" si="13"/>
        <v>10</v>
      </c>
      <c r="N621" s="68" t="s">
        <v>349</v>
      </c>
    </row>
    <row r="622" spans="1:14" ht="95.25" customHeight="1" x14ac:dyDescent="0.25">
      <c r="A622" s="86">
        <v>614</v>
      </c>
      <c r="B622" s="50" t="s">
        <v>1435</v>
      </c>
      <c r="C622" s="69" t="s">
        <v>1436</v>
      </c>
      <c r="D622" s="69" t="s">
        <v>44</v>
      </c>
      <c r="E622" s="69" t="s">
        <v>1361</v>
      </c>
      <c r="F622" s="69" t="s">
        <v>1415</v>
      </c>
      <c r="G622" s="87" t="s">
        <v>1444</v>
      </c>
      <c r="H622" s="47">
        <v>30</v>
      </c>
      <c r="I622" s="48" t="s">
        <v>1363</v>
      </c>
      <c r="J622" s="50" t="s">
        <v>1364</v>
      </c>
      <c r="K622" s="49">
        <v>700000</v>
      </c>
      <c r="L622" s="49">
        <v>695534.50763585698</v>
      </c>
      <c r="M622" s="50">
        <f t="shared" si="13"/>
        <v>11</v>
      </c>
      <c r="N622" s="68" t="s">
        <v>349</v>
      </c>
    </row>
    <row r="623" spans="1:14" ht="95.25" customHeight="1" x14ac:dyDescent="0.25">
      <c r="A623" s="86">
        <v>615</v>
      </c>
      <c r="B623" s="50" t="s">
        <v>1435</v>
      </c>
      <c r="C623" s="69" t="s">
        <v>1436</v>
      </c>
      <c r="D623" s="69" t="s">
        <v>44</v>
      </c>
      <c r="E623" s="69" t="s">
        <v>1361</v>
      </c>
      <c r="F623" s="69" t="s">
        <v>1424</v>
      </c>
      <c r="G623" s="87" t="s">
        <v>1445</v>
      </c>
      <c r="H623" s="47">
        <v>30</v>
      </c>
      <c r="I623" s="48" t="s">
        <v>1363</v>
      </c>
      <c r="J623" s="50" t="s">
        <v>1364</v>
      </c>
      <c r="K623" s="49">
        <v>700000</v>
      </c>
      <c r="L623" s="49">
        <v>695625.92716457183</v>
      </c>
      <c r="M623" s="50">
        <f t="shared" si="13"/>
        <v>12</v>
      </c>
      <c r="N623" s="68" t="s">
        <v>349</v>
      </c>
    </row>
    <row r="624" spans="1:14" ht="95.25" customHeight="1" x14ac:dyDescent="0.25">
      <c r="A624" s="86">
        <v>616</v>
      </c>
      <c r="B624" s="50" t="s">
        <v>1435</v>
      </c>
      <c r="C624" s="69" t="s">
        <v>1436</v>
      </c>
      <c r="D624" s="69" t="s">
        <v>44</v>
      </c>
      <c r="E624" s="69" t="s">
        <v>1361</v>
      </c>
      <c r="F624" s="69" t="s">
        <v>1430</v>
      </c>
      <c r="G624" s="87" t="s">
        <v>1432</v>
      </c>
      <c r="H624" s="47">
        <v>30</v>
      </c>
      <c r="I624" s="48" t="s">
        <v>1363</v>
      </c>
      <c r="J624" s="50" t="s">
        <v>1364</v>
      </c>
      <c r="K624" s="49">
        <v>700000</v>
      </c>
      <c r="L624" s="49">
        <v>695478.24946434028</v>
      </c>
      <c r="M624" s="50">
        <f t="shared" si="13"/>
        <v>13</v>
      </c>
      <c r="N624" s="68" t="s">
        <v>349</v>
      </c>
    </row>
    <row r="625" spans="1:14" ht="95.25" customHeight="1" x14ac:dyDescent="0.25">
      <c r="A625" s="86">
        <v>617</v>
      </c>
      <c r="B625" s="50" t="s">
        <v>1435</v>
      </c>
      <c r="C625" s="69" t="s">
        <v>1436</v>
      </c>
      <c r="D625" s="69" t="s">
        <v>25</v>
      </c>
      <c r="E625" s="69" t="s">
        <v>1347</v>
      </c>
      <c r="F625" s="69" t="s">
        <v>1446</v>
      </c>
      <c r="G625" s="87" t="s">
        <v>1447</v>
      </c>
      <c r="H625" s="47">
        <v>80</v>
      </c>
      <c r="I625" s="48" t="s">
        <v>81</v>
      </c>
      <c r="J625" s="50" t="s">
        <v>1350</v>
      </c>
      <c r="K625" s="49">
        <v>687597.65</v>
      </c>
      <c r="L625" s="49">
        <v>682624.12316065724</v>
      </c>
      <c r="M625" s="50">
        <f t="shared" si="13"/>
        <v>14</v>
      </c>
      <c r="N625" s="68" t="s">
        <v>349</v>
      </c>
    </row>
    <row r="626" spans="1:14" ht="95.25" customHeight="1" x14ac:dyDescent="0.25">
      <c r="A626" s="86">
        <v>618</v>
      </c>
      <c r="B626" s="50" t="s">
        <v>1435</v>
      </c>
      <c r="C626" s="69" t="s">
        <v>1436</v>
      </c>
      <c r="D626" s="69" t="s">
        <v>9</v>
      </c>
      <c r="E626" s="69" t="s">
        <v>1347</v>
      </c>
      <c r="F626" s="69" t="s">
        <v>1442</v>
      </c>
      <c r="G626" s="87" t="s">
        <v>1443</v>
      </c>
      <c r="H626" s="47" t="s">
        <v>1399</v>
      </c>
      <c r="I626" s="91" t="s">
        <v>81</v>
      </c>
      <c r="J626" s="50" t="s">
        <v>1402</v>
      </c>
      <c r="K626" s="49">
        <v>711569</v>
      </c>
      <c r="L626" s="49">
        <v>706565.05364399892</v>
      </c>
      <c r="M626" s="50">
        <f t="shared" si="13"/>
        <v>15</v>
      </c>
      <c r="N626" s="68" t="s">
        <v>349</v>
      </c>
    </row>
    <row r="627" spans="1:14" ht="95.25" customHeight="1" x14ac:dyDescent="0.25">
      <c r="A627" s="86">
        <v>619</v>
      </c>
      <c r="B627" s="50" t="s">
        <v>1435</v>
      </c>
      <c r="C627" s="69" t="s">
        <v>1436</v>
      </c>
      <c r="D627" s="69" t="s">
        <v>9</v>
      </c>
      <c r="E627" s="69" t="s">
        <v>1347</v>
      </c>
      <c r="F627" s="69" t="s">
        <v>1446</v>
      </c>
      <c r="G627" s="87" t="s">
        <v>1447</v>
      </c>
      <c r="H627" s="47" t="s">
        <v>1399</v>
      </c>
      <c r="I627" s="91" t="s">
        <v>81</v>
      </c>
      <c r="J627" s="50" t="s">
        <v>1402</v>
      </c>
      <c r="K627" s="49">
        <v>718641</v>
      </c>
      <c r="L627" s="49">
        <v>713587.32142037782</v>
      </c>
      <c r="M627" s="50">
        <f t="shared" si="13"/>
        <v>16</v>
      </c>
      <c r="N627" s="68" t="s">
        <v>349</v>
      </c>
    </row>
    <row r="628" spans="1:14" ht="95.25" customHeight="1" x14ac:dyDescent="0.25">
      <c r="A628" s="86">
        <v>620</v>
      </c>
      <c r="B628" s="50" t="s">
        <v>1435</v>
      </c>
      <c r="C628" s="69" t="s">
        <v>1436</v>
      </c>
      <c r="D628" s="69" t="s">
        <v>848</v>
      </c>
      <c r="E628" s="69" t="s">
        <v>849</v>
      </c>
      <c r="F628" s="69" t="s">
        <v>1448</v>
      </c>
      <c r="G628" s="87" t="s">
        <v>1449</v>
      </c>
      <c r="H628" s="47">
        <v>90</v>
      </c>
      <c r="I628" s="48" t="s">
        <v>81</v>
      </c>
      <c r="J628" s="50" t="s">
        <v>1360</v>
      </c>
      <c r="K628" s="49">
        <v>756387.7999999997</v>
      </c>
      <c r="L628" s="49">
        <v>751327.03314392827</v>
      </c>
      <c r="M628" s="50">
        <f t="shared" si="13"/>
        <v>17</v>
      </c>
      <c r="N628" s="68" t="s">
        <v>349</v>
      </c>
    </row>
    <row r="629" spans="1:14" ht="95.25" customHeight="1" x14ac:dyDescent="0.25">
      <c r="A629" s="86">
        <v>621</v>
      </c>
      <c r="B629" s="50" t="s">
        <v>1435</v>
      </c>
      <c r="C629" s="69" t="s">
        <v>1436</v>
      </c>
      <c r="D629" s="69" t="s">
        <v>848</v>
      </c>
      <c r="E629" s="69" t="s">
        <v>849</v>
      </c>
      <c r="F629" s="69" t="s">
        <v>1450</v>
      </c>
      <c r="G629" s="87" t="s">
        <v>1451</v>
      </c>
      <c r="H629" s="47">
        <v>90</v>
      </c>
      <c r="I629" s="48" t="s">
        <v>81</v>
      </c>
      <c r="J629" s="50" t="s">
        <v>1360</v>
      </c>
      <c r="K629" s="49">
        <v>779769.26449999993</v>
      </c>
      <c r="L629" s="49">
        <v>774497.22369529959</v>
      </c>
      <c r="M629" s="50">
        <f t="shared" si="13"/>
        <v>18</v>
      </c>
      <c r="N629" s="68" t="s">
        <v>349</v>
      </c>
    </row>
    <row r="630" spans="1:14" ht="95.25" customHeight="1" x14ac:dyDescent="0.25">
      <c r="A630" s="86">
        <v>622</v>
      </c>
      <c r="B630" s="50" t="s">
        <v>1435</v>
      </c>
      <c r="C630" s="69" t="s">
        <v>1436</v>
      </c>
      <c r="D630" s="69" t="s">
        <v>25</v>
      </c>
      <c r="E630" s="69" t="s">
        <v>1347</v>
      </c>
      <c r="F630" s="69" t="s">
        <v>1452</v>
      </c>
      <c r="G630" s="87" t="s">
        <v>1453</v>
      </c>
      <c r="H630" s="47">
        <v>90</v>
      </c>
      <c r="I630" s="48" t="s">
        <v>81</v>
      </c>
      <c r="J630" s="50" t="s">
        <v>1350</v>
      </c>
      <c r="K630" s="49">
        <v>800129.75</v>
      </c>
      <c r="L630" s="49">
        <v>793940.34745221515</v>
      </c>
      <c r="M630" s="50">
        <f t="shared" si="13"/>
        <v>19</v>
      </c>
      <c r="N630" s="68" t="s">
        <v>349</v>
      </c>
    </row>
    <row r="631" spans="1:14" ht="95.25" customHeight="1" x14ac:dyDescent="0.25">
      <c r="A631" s="86">
        <v>623</v>
      </c>
      <c r="B631" s="50" t="s">
        <v>1435</v>
      </c>
      <c r="C631" s="69" t="s">
        <v>1436</v>
      </c>
      <c r="D631" s="69" t="s">
        <v>9</v>
      </c>
      <c r="E631" s="69" t="s">
        <v>1347</v>
      </c>
      <c r="F631" s="69" t="s">
        <v>1454</v>
      </c>
      <c r="G631" s="87" t="s">
        <v>1453</v>
      </c>
      <c r="H631" s="47" t="s">
        <v>1399</v>
      </c>
      <c r="I631" s="91" t="s">
        <v>81</v>
      </c>
      <c r="J631" s="50" t="s">
        <v>1402</v>
      </c>
      <c r="K631" s="49">
        <v>836211</v>
      </c>
      <c r="L631" s="49">
        <v>830330.53726722475</v>
      </c>
      <c r="M631" s="50">
        <f t="shared" si="13"/>
        <v>20</v>
      </c>
      <c r="N631" s="68" t="s">
        <v>349</v>
      </c>
    </row>
    <row r="632" spans="1:14" ht="95.25" customHeight="1" x14ac:dyDescent="0.25">
      <c r="A632" s="86">
        <v>624</v>
      </c>
      <c r="B632" s="50" t="s">
        <v>1435</v>
      </c>
      <c r="C632" s="69" t="s">
        <v>1436</v>
      </c>
      <c r="D632" s="69" t="s">
        <v>26</v>
      </c>
      <c r="E632" s="69" t="s">
        <v>1394</v>
      </c>
      <c r="F632" s="69" t="s">
        <v>1455</v>
      </c>
      <c r="G632" s="87" t="s">
        <v>1456</v>
      </c>
      <c r="H632" s="47">
        <v>90</v>
      </c>
      <c r="I632" s="48" t="s">
        <v>1457</v>
      </c>
      <c r="J632" s="50" t="s">
        <v>1434</v>
      </c>
      <c r="K632" s="49">
        <v>855232</v>
      </c>
      <c r="L632" s="49">
        <v>958175.56637406419</v>
      </c>
      <c r="M632" s="50">
        <f t="shared" si="13"/>
        <v>21</v>
      </c>
      <c r="N632" s="68" t="s">
        <v>349</v>
      </c>
    </row>
    <row r="633" spans="1:14" ht="95.25" customHeight="1" x14ac:dyDescent="0.25">
      <c r="A633" s="86">
        <v>625</v>
      </c>
      <c r="B633" s="50" t="s">
        <v>1458</v>
      </c>
      <c r="C633" s="69" t="s">
        <v>1459</v>
      </c>
      <c r="D633" s="69" t="s">
        <v>29</v>
      </c>
      <c r="E633" s="69" t="s">
        <v>1379</v>
      </c>
      <c r="F633" s="69" t="s">
        <v>1460</v>
      </c>
      <c r="G633" s="87" t="s">
        <v>1460</v>
      </c>
      <c r="H633" s="47">
        <v>15</v>
      </c>
      <c r="I633" s="48">
        <v>132</v>
      </c>
      <c r="J633" s="50" t="s">
        <v>1461</v>
      </c>
      <c r="K633" s="49">
        <v>512900</v>
      </c>
      <c r="L633" s="49">
        <v>531113.17725883157</v>
      </c>
      <c r="M633" s="50">
        <f t="shared" si="13"/>
        <v>1</v>
      </c>
      <c r="N633" s="68" t="s">
        <v>349</v>
      </c>
    </row>
    <row r="634" spans="1:14" ht="95.25" customHeight="1" x14ac:dyDescent="0.25">
      <c r="A634" s="86">
        <v>626</v>
      </c>
      <c r="B634" s="50" t="s">
        <v>1458</v>
      </c>
      <c r="C634" s="69" t="s">
        <v>1459</v>
      </c>
      <c r="D634" s="69" t="s">
        <v>29</v>
      </c>
      <c r="E634" s="69" t="s">
        <v>1379</v>
      </c>
      <c r="F634" s="69" t="s">
        <v>1460</v>
      </c>
      <c r="G634" s="87" t="s">
        <v>1460</v>
      </c>
      <c r="H634" s="47">
        <v>15</v>
      </c>
      <c r="I634" s="48">
        <v>132</v>
      </c>
      <c r="J634" s="50" t="s">
        <v>292</v>
      </c>
      <c r="K634" s="49">
        <v>518650</v>
      </c>
      <c r="L634" s="49">
        <v>537067.36086038803</v>
      </c>
      <c r="M634" s="50">
        <f t="shared" si="13"/>
        <v>2</v>
      </c>
      <c r="N634" s="68" t="s">
        <v>349</v>
      </c>
    </row>
    <row r="635" spans="1:14" ht="95.25" customHeight="1" x14ac:dyDescent="0.25">
      <c r="A635" s="86">
        <v>627</v>
      </c>
      <c r="B635" s="50" t="s">
        <v>1458</v>
      </c>
      <c r="C635" s="69" t="s">
        <v>1459</v>
      </c>
      <c r="D635" s="69" t="s">
        <v>45</v>
      </c>
      <c r="E635" s="69" t="s">
        <v>1405</v>
      </c>
      <c r="F635" s="69" t="s">
        <v>1462</v>
      </c>
      <c r="G635" s="87" t="s">
        <v>1463</v>
      </c>
      <c r="H635" s="47">
        <v>30</v>
      </c>
      <c r="I635" s="48">
        <v>0.79</v>
      </c>
      <c r="J635" s="50" t="s">
        <v>1437</v>
      </c>
      <c r="K635" s="46">
        <v>499243.74999999994</v>
      </c>
      <c r="L635" s="49">
        <v>499243.74999999983</v>
      </c>
      <c r="M635" s="50">
        <f t="shared" si="13"/>
        <v>3</v>
      </c>
      <c r="N635" s="68" t="s">
        <v>349</v>
      </c>
    </row>
    <row r="636" spans="1:14" ht="95.25" customHeight="1" x14ac:dyDescent="0.25">
      <c r="A636" s="86">
        <v>628</v>
      </c>
      <c r="B636" s="50" t="s">
        <v>1458</v>
      </c>
      <c r="C636" s="69" t="s">
        <v>1459</v>
      </c>
      <c r="D636" s="69" t="s">
        <v>29</v>
      </c>
      <c r="E636" s="69" t="s">
        <v>1379</v>
      </c>
      <c r="F636" s="69" t="s">
        <v>1460</v>
      </c>
      <c r="G636" s="87" t="s">
        <v>1460</v>
      </c>
      <c r="H636" s="47">
        <v>15</v>
      </c>
      <c r="I636" s="48">
        <v>132</v>
      </c>
      <c r="J636" s="50" t="s">
        <v>1464</v>
      </c>
      <c r="K636" s="49">
        <v>558900</v>
      </c>
      <c r="L636" s="49">
        <v>578746.64607128291</v>
      </c>
      <c r="M636" s="50">
        <f t="shared" si="13"/>
        <v>4</v>
      </c>
      <c r="N636" s="68" t="s">
        <v>349</v>
      </c>
    </row>
    <row r="637" spans="1:14" ht="95.25" customHeight="1" x14ac:dyDescent="0.25">
      <c r="A637" s="86">
        <v>629</v>
      </c>
      <c r="B637" s="50" t="s">
        <v>1458</v>
      </c>
      <c r="C637" s="69" t="s">
        <v>1459</v>
      </c>
      <c r="D637" s="69" t="s">
        <v>45</v>
      </c>
      <c r="E637" s="69" t="s">
        <v>1405</v>
      </c>
      <c r="F637" s="69" t="s">
        <v>1462</v>
      </c>
      <c r="G637" s="87" t="s">
        <v>1463</v>
      </c>
      <c r="H637" s="47">
        <v>30</v>
      </c>
      <c r="I637" s="48">
        <v>0.79</v>
      </c>
      <c r="J637" s="50" t="s">
        <v>1408</v>
      </c>
      <c r="K637" s="46">
        <v>511577.49999999994</v>
      </c>
      <c r="L637" s="49">
        <v>511577.49999999983</v>
      </c>
      <c r="M637" s="50">
        <f t="shared" si="13"/>
        <v>5</v>
      </c>
      <c r="N637" s="68" t="s">
        <v>349</v>
      </c>
    </row>
    <row r="638" spans="1:14" ht="95.25" customHeight="1" x14ac:dyDescent="0.25">
      <c r="A638" s="86">
        <v>630</v>
      </c>
      <c r="B638" s="50" t="s">
        <v>1458</v>
      </c>
      <c r="C638" s="69" t="s">
        <v>1459</v>
      </c>
      <c r="D638" s="69" t="s">
        <v>45</v>
      </c>
      <c r="E638" s="69" t="s">
        <v>1405</v>
      </c>
      <c r="F638" s="69" t="s">
        <v>1462</v>
      </c>
      <c r="G638" s="87" t="s">
        <v>1463</v>
      </c>
      <c r="H638" s="47">
        <v>30</v>
      </c>
      <c r="I638" s="48">
        <v>0.79</v>
      </c>
      <c r="J638" s="50" t="s">
        <v>1409</v>
      </c>
      <c r="K638" s="46">
        <v>518649.99999999994</v>
      </c>
      <c r="L638" s="49">
        <v>518649.99999999983</v>
      </c>
      <c r="M638" s="50">
        <f t="shared" si="13"/>
        <v>6</v>
      </c>
      <c r="N638" s="68" t="s">
        <v>349</v>
      </c>
    </row>
    <row r="639" spans="1:14" ht="95.25" customHeight="1" x14ac:dyDescent="0.25">
      <c r="A639" s="86">
        <v>631</v>
      </c>
      <c r="B639" s="50" t="s">
        <v>1458</v>
      </c>
      <c r="C639" s="69" t="s">
        <v>1459</v>
      </c>
      <c r="D639" s="69" t="s">
        <v>45</v>
      </c>
      <c r="E639" s="69" t="s">
        <v>1405</v>
      </c>
      <c r="F639" s="69" t="s">
        <v>1462</v>
      </c>
      <c r="G639" s="87" t="s">
        <v>1463</v>
      </c>
      <c r="H639" s="47">
        <v>30</v>
      </c>
      <c r="I639" s="48">
        <v>0.79</v>
      </c>
      <c r="J639" s="50" t="s">
        <v>292</v>
      </c>
      <c r="K639" s="46">
        <v>523691.6</v>
      </c>
      <c r="L639" s="49">
        <v>523691.6</v>
      </c>
      <c r="M639" s="50">
        <f t="shared" si="13"/>
        <v>7</v>
      </c>
      <c r="N639" s="68" t="s">
        <v>349</v>
      </c>
    </row>
    <row r="640" spans="1:14" ht="95.25" customHeight="1" x14ac:dyDescent="0.25">
      <c r="A640" s="86">
        <v>632</v>
      </c>
      <c r="B640" s="50" t="s">
        <v>1458</v>
      </c>
      <c r="C640" s="69" t="s">
        <v>1459</v>
      </c>
      <c r="D640" s="69" t="s">
        <v>1438</v>
      </c>
      <c r="E640" s="69" t="s">
        <v>1439</v>
      </c>
      <c r="F640" s="69" t="s">
        <v>1440</v>
      </c>
      <c r="G640" s="69" t="s">
        <v>1440</v>
      </c>
      <c r="H640" s="47">
        <v>60</v>
      </c>
      <c r="I640" s="48" t="s">
        <v>176</v>
      </c>
      <c r="J640" s="50" t="s">
        <v>1384</v>
      </c>
      <c r="K640" s="49">
        <v>578301.94999999995</v>
      </c>
      <c r="L640" s="49">
        <v>585140.77049681649</v>
      </c>
      <c r="M640" s="50">
        <f t="shared" si="13"/>
        <v>8</v>
      </c>
      <c r="N640" s="68" t="s">
        <v>349</v>
      </c>
    </row>
    <row r="641" spans="1:14" ht="95.25" customHeight="1" x14ac:dyDescent="0.25">
      <c r="A641" s="86">
        <v>633</v>
      </c>
      <c r="B641" s="50" t="s">
        <v>1458</v>
      </c>
      <c r="C641" s="69" t="s">
        <v>1459</v>
      </c>
      <c r="D641" s="69" t="s">
        <v>39</v>
      </c>
      <c r="E641" s="69" t="s">
        <v>1465</v>
      </c>
      <c r="F641" s="69" t="s">
        <v>1466</v>
      </c>
      <c r="G641" s="69" t="s">
        <v>1467</v>
      </c>
      <c r="H641" s="47">
        <v>45</v>
      </c>
      <c r="I641" s="48" t="s">
        <v>176</v>
      </c>
      <c r="J641" s="50" t="s">
        <v>292</v>
      </c>
      <c r="K641" s="49">
        <v>600000</v>
      </c>
      <c r="L641" s="49">
        <v>623081.62452376785</v>
      </c>
      <c r="M641" s="50">
        <f t="shared" si="13"/>
        <v>9</v>
      </c>
      <c r="N641" s="68" t="s">
        <v>349</v>
      </c>
    </row>
    <row r="642" spans="1:14" ht="95.25" customHeight="1" x14ac:dyDescent="0.25">
      <c r="A642" s="86">
        <v>634</v>
      </c>
      <c r="B642" s="50" t="s">
        <v>1458</v>
      </c>
      <c r="C642" s="69" t="s">
        <v>1459</v>
      </c>
      <c r="D642" s="69" t="s">
        <v>39</v>
      </c>
      <c r="E642" s="69" t="s">
        <v>1465</v>
      </c>
      <c r="F642" s="69" t="s">
        <v>1466</v>
      </c>
      <c r="G642" s="69" t="s">
        <v>1467</v>
      </c>
      <c r="H642" s="47">
        <v>45</v>
      </c>
      <c r="I642" s="48" t="s">
        <v>176</v>
      </c>
      <c r="J642" s="50" t="s">
        <v>1468</v>
      </c>
      <c r="K642" s="49">
        <v>600000</v>
      </c>
      <c r="L642" s="49">
        <v>623081.62452376785</v>
      </c>
      <c r="M642" s="50">
        <f t="shared" si="13"/>
        <v>10</v>
      </c>
      <c r="N642" s="68" t="s">
        <v>349</v>
      </c>
    </row>
    <row r="643" spans="1:14" ht="95.25" customHeight="1" x14ac:dyDescent="0.25">
      <c r="A643" s="86">
        <v>635</v>
      </c>
      <c r="B643" s="50" t="s">
        <v>1458</v>
      </c>
      <c r="C643" s="69" t="s">
        <v>1459</v>
      </c>
      <c r="D643" s="69" t="s">
        <v>29</v>
      </c>
      <c r="E643" s="69" t="s">
        <v>1379</v>
      </c>
      <c r="F643" s="69" t="s">
        <v>1460</v>
      </c>
      <c r="G643" s="87" t="s">
        <v>1460</v>
      </c>
      <c r="H643" s="47">
        <v>15</v>
      </c>
      <c r="I643" s="48">
        <v>132</v>
      </c>
      <c r="J643" s="50" t="s">
        <v>1469</v>
      </c>
      <c r="K643" s="49">
        <v>610075</v>
      </c>
      <c r="L643" s="49">
        <v>631738.88012513495</v>
      </c>
      <c r="M643" s="50">
        <f t="shared" si="13"/>
        <v>11</v>
      </c>
      <c r="N643" s="68" t="s">
        <v>349</v>
      </c>
    </row>
    <row r="644" spans="1:14" ht="95.25" customHeight="1" x14ac:dyDescent="0.25">
      <c r="A644" s="86">
        <v>636</v>
      </c>
      <c r="B644" s="50" t="s">
        <v>1458</v>
      </c>
      <c r="C644" s="69" t="s">
        <v>1459</v>
      </c>
      <c r="D644" s="69" t="s">
        <v>29</v>
      </c>
      <c r="E644" s="69" t="s">
        <v>1379</v>
      </c>
      <c r="F644" s="69" t="s">
        <v>1460</v>
      </c>
      <c r="G644" s="87" t="s">
        <v>1460</v>
      </c>
      <c r="H644" s="47">
        <v>15</v>
      </c>
      <c r="I644" s="48">
        <v>132</v>
      </c>
      <c r="J644" s="50" t="s">
        <v>1470</v>
      </c>
      <c r="K644" s="49">
        <v>645900</v>
      </c>
      <c r="L644" s="49">
        <v>668836.03273831017</v>
      </c>
      <c r="M644" s="50">
        <f t="shared" si="13"/>
        <v>12</v>
      </c>
      <c r="N644" s="68" t="s">
        <v>349</v>
      </c>
    </row>
    <row r="645" spans="1:14" ht="95.25" customHeight="1" x14ac:dyDescent="0.25">
      <c r="A645" s="86">
        <v>637</v>
      </c>
      <c r="B645" s="50" t="s">
        <v>1458</v>
      </c>
      <c r="C645" s="69" t="s">
        <v>1459</v>
      </c>
      <c r="D645" s="69" t="s">
        <v>25</v>
      </c>
      <c r="E645" s="69" t="s">
        <v>1347</v>
      </c>
      <c r="F645" s="69" t="s">
        <v>1471</v>
      </c>
      <c r="G645" s="87" t="s">
        <v>1472</v>
      </c>
      <c r="H645" s="47">
        <v>90</v>
      </c>
      <c r="I645" s="48" t="s">
        <v>81</v>
      </c>
      <c r="J645" s="50" t="s">
        <v>1350</v>
      </c>
      <c r="K645" s="49">
        <v>705422.65</v>
      </c>
      <c r="L645" s="49">
        <v>700391.05896621244</v>
      </c>
      <c r="M645" s="50">
        <f t="shared" si="13"/>
        <v>13</v>
      </c>
      <c r="N645" s="68" t="s">
        <v>349</v>
      </c>
    </row>
    <row r="646" spans="1:14" ht="95.25" customHeight="1" x14ac:dyDescent="0.25">
      <c r="A646" s="86">
        <v>638</v>
      </c>
      <c r="B646" s="50" t="s">
        <v>1458</v>
      </c>
      <c r="C646" s="69" t="s">
        <v>1459</v>
      </c>
      <c r="D646" s="69" t="s">
        <v>848</v>
      </c>
      <c r="E646" s="69" t="s">
        <v>849</v>
      </c>
      <c r="F646" s="69" t="s">
        <v>1473</v>
      </c>
      <c r="G646" s="87" t="s">
        <v>1474</v>
      </c>
      <c r="H646" s="47">
        <v>90</v>
      </c>
      <c r="I646" s="48" t="s">
        <v>81</v>
      </c>
      <c r="J646" s="50" t="s">
        <v>1360</v>
      </c>
      <c r="K646" s="49">
        <v>734521.15999999992</v>
      </c>
      <c r="L646" s="49">
        <v>729835.44766959804</v>
      </c>
      <c r="M646" s="50">
        <f t="shared" si="13"/>
        <v>14</v>
      </c>
      <c r="N646" s="68" t="s">
        <v>349</v>
      </c>
    </row>
    <row r="647" spans="1:14" ht="95.25" customHeight="1" x14ac:dyDescent="0.25">
      <c r="A647" s="86">
        <v>639</v>
      </c>
      <c r="B647" s="50" t="s">
        <v>1458</v>
      </c>
      <c r="C647" s="69" t="s">
        <v>1459</v>
      </c>
      <c r="D647" s="69" t="s">
        <v>46</v>
      </c>
      <c r="E647" s="69" t="s">
        <v>1465</v>
      </c>
      <c r="F647" s="69" t="s">
        <v>1475</v>
      </c>
      <c r="G647" s="87" t="s">
        <v>1467</v>
      </c>
      <c r="H647" s="47">
        <v>90</v>
      </c>
      <c r="I647" s="48">
        <v>0</v>
      </c>
      <c r="J647" s="50" t="s">
        <v>1476</v>
      </c>
      <c r="K647" s="49">
        <v>753784.08</v>
      </c>
      <c r="L647" s="49">
        <v>753784.07999999984</v>
      </c>
      <c r="M647" s="50">
        <f t="shared" si="13"/>
        <v>15</v>
      </c>
      <c r="N647" s="68" t="s">
        <v>349</v>
      </c>
    </row>
    <row r="648" spans="1:14" ht="95.25" customHeight="1" x14ac:dyDescent="0.25">
      <c r="A648" s="86">
        <v>640</v>
      </c>
      <c r="B648" s="50" t="s">
        <v>1458</v>
      </c>
      <c r="C648" s="69" t="s">
        <v>1459</v>
      </c>
      <c r="D648" s="69" t="s">
        <v>848</v>
      </c>
      <c r="E648" s="69" t="s">
        <v>849</v>
      </c>
      <c r="F648" s="69" t="s">
        <v>1477</v>
      </c>
      <c r="G648" s="87" t="s">
        <v>1478</v>
      </c>
      <c r="H648" s="47">
        <v>90</v>
      </c>
      <c r="I648" s="48" t="s">
        <v>81</v>
      </c>
      <c r="J648" s="50" t="s">
        <v>1360</v>
      </c>
      <c r="K648" s="49">
        <v>755671.87999999989</v>
      </c>
      <c r="L648" s="49">
        <v>750828.46674389159</v>
      </c>
      <c r="M648" s="50">
        <f t="shared" si="13"/>
        <v>16</v>
      </c>
      <c r="N648" s="68" t="s">
        <v>349</v>
      </c>
    </row>
    <row r="649" spans="1:14" ht="95.25" customHeight="1" x14ac:dyDescent="0.25">
      <c r="A649" s="86">
        <v>641</v>
      </c>
      <c r="B649" s="50" t="s">
        <v>1458</v>
      </c>
      <c r="C649" s="69" t="s">
        <v>1459</v>
      </c>
      <c r="D649" s="69" t="s">
        <v>9</v>
      </c>
      <c r="E649" s="69" t="s">
        <v>1347</v>
      </c>
      <c r="F649" s="69" t="s">
        <v>1471</v>
      </c>
      <c r="G649" s="87" t="s">
        <v>1472</v>
      </c>
      <c r="H649" s="47" t="s">
        <v>1399</v>
      </c>
      <c r="I649" s="91" t="s">
        <v>81</v>
      </c>
      <c r="J649" s="50" t="s">
        <v>1402</v>
      </c>
      <c r="K649" s="49">
        <v>760519</v>
      </c>
      <c r="L649" s="49">
        <v>755170.82395703054</v>
      </c>
      <c r="M649" s="50">
        <f t="shared" si="13"/>
        <v>17</v>
      </c>
      <c r="N649" s="68" t="s">
        <v>349</v>
      </c>
    </row>
    <row r="650" spans="1:14" ht="95.25" customHeight="1" x14ac:dyDescent="0.25">
      <c r="A650" s="86">
        <v>642</v>
      </c>
      <c r="B650" s="50" t="s">
        <v>1458</v>
      </c>
      <c r="C650" s="69" t="s">
        <v>1459</v>
      </c>
      <c r="D650" s="69" t="s">
        <v>9</v>
      </c>
      <c r="E650" s="69" t="s">
        <v>1347</v>
      </c>
      <c r="F650" s="69" t="s">
        <v>1479</v>
      </c>
      <c r="G650" s="87" t="s">
        <v>1480</v>
      </c>
      <c r="H650" s="47" t="s">
        <v>1399</v>
      </c>
      <c r="I650" s="91" t="s">
        <v>81</v>
      </c>
      <c r="J650" s="50" t="s">
        <v>1402</v>
      </c>
      <c r="K650" s="49">
        <v>781408</v>
      </c>
      <c r="L650" s="49">
        <v>775912.92683892883</v>
      </c>
      <c r="M650" s="50">
        <f t="shared" ref="M650:M713" si="14">IF(B650=B649,M649+1,1)</f>
        <v>18</v>
      </c>
      <c r="N650" s="68" t="s">
        <v>349</v>
      </c>
    </row>
    <row r="651" spans="1:14" ht="95.25" customHeight="1" x14ac:dyDescent="0.25">
      <c r="A651" s="86">
        <v>643</v>
      </c>
      <c r="B651" s="50" t="s">
        <v>1458</v>
      </c>
      <c r="C651" s="69" t="s">
        <v>1459</v>
      </c>
      <c r="D651" s="69" t="s">
        <v>138</v>
      </c>
      <c r="E651" s="69" t="s">
        <v>1394</v>
      </c>
      <c r="F651" s="69" t="s">
        <v>1481</v>
      </c>
      <c r="G651" s="87" t="s">
        <v>1482</v>
      </c>
      <c r="H651" s="50" t="s">
        <v>1356</v>
      </c>
      <c r="I651" s="48" t="s">
        <v>81</v>
      </c>
      <c r="J651" s="50" t="s">
        <v>1483</v>
      </c>
      <c r="K651" s="49">
        <v>814393.2</v>
      </c>
      <c r="L651" s="49">
        <v>808756.16220825445</v>
      </c>
      <c r="M651" s="50">
        <f t="shared" si="14"/>
        <v>19</v>
      </c>
      <c r="N651" s="68" t="s">
        <v>349</v>
      </c>
    </row>
    <row r="652" spans="1:14" ht="95.25" customHeight="1" x14ac:dyDescent="0.25">
      <c r="A652" s="86">
        <v>644</v>
      </c>
      <c r="B652" s="50" t="s">
        <v>1458</v>
      </c>
      <c r="C652" s="69" t="s">
        <v>1459</v>
      </c>
      <c r="D652" s="69" t="s">
        <v>26</v>
      </c>
      <c r="E652" s="69" t="s">
        <v>1394</v>
      </c>
      <c r="F652" s="69" t="s">
        <v>1484</v>
      </c>
      <c r="G652" s="87" t="s">
        <v>1485</v>
      </c>
      <c r="H652" s="47">
        <v>90</v>
      </c>
      <c r="I652" s="48" t="s">
        <v>1457</v>
      </c>
      <c r="J652" s="50" t="s">
        <v>1434</v>
      </c>
      <c r="K652" s="49">
        <v>800903.7</v>
      </c>
      <c r="L652" s="49">
        <v>893864.80990121292</v>
      </c>
      <c r="M652" s="50">
        <f t="shared" si="14"/>
        <v>20</v>
      </c>
      <c r="N652" s="68" t="s">
        <v>349</v>
      </c>
    </row>
    <row r="653" spans="1:14" ht="95.25" customHeight="1" x14ac:dyDescent="0.25">
      <c r="A653" s="86">
        <v>645</v>
      </c>
      <c r="B653" s="50" t="s">
        <v>1458</v>
      </c>
      <c r="C653" s="69" t="s">
        <v>1459</v>
      </c>
      <c r="D653" s="69" t="s">
        <v>25</v>
      </c>
      <c r="E653" s="69" t="s">
        <v>1347</v>
      </c>
      <c r="F653" s="69" t="s">
        <v>1479</v>
      </c>
      <c r="G653" s="87" t="s">
        <v>1480</v>
      </c>
      <c r="H653" s="47">
        <v>90</v>
      </c>
      <c r="I653" s="48" t="s">
        <v>81</v>
      </c>
      <c r="J653" s="50" t="s">
        <v>1350</v>
      </c>
      <c r="K653" s="49">
        <v>818529.75</v>
      </c>
      <c r="L653" s="49">
        <v>812691.39628256788</v>
      </c>
      <c r="M653" s="50">
        <f t="shared" si="14"/>
        <v>21</v>
      </c>
      <c r="N653" s="68" t="s">
        <v>349</v>
      </c>
    </row>
    <row r="654" spans="1:14" ht="95.25" customHeight="1" x14ac:dyDescent="0.25">
      <c r="A654" s="86">
        <v>646</v>
      </c>
      <c r="B654" s="50" t="s">
        <v>1458</v>
      </c>
      <c r="C654" s="69" t="s">
        <v>1459</v>
      </c>
      <c r="D654" s="69" t="s">
        <v>848</v>
      </c>
      <c r="E654" s="69" t="s">
        <v>849</v>
      </c>
      <c r="F654" s="69" t="s">
        <v>1486</v>
      </c>
      <c r="G654" s="87" t="s">
        <v>1487</v>
      </c>
      <c r="H654" s="47">
        <v>90</v>
      </c>
      <c r="I654" s="48" t="s">
        <v>81</v>
      </c>
      <c r="J654" s="50" t="s">
        <v>1360</v>
      </c>
      <c r="K654" s="49">
        <v>856756.2300000001</v>
      </c>
      <c r="L654" s="49">
        <v>851333.78186976828</v>
      </c>
      <c r="M654" s="50">
        <f t="shared" si="14"/>
        <v>22</v>
      </c>
      <c r="N654" s="68" t="s">
        <v>349</v>
      </c>
    </row>
    <row r="655" spans="1:14" ht="95.25" customHeight="1" x14ac:dyDescent="0.25">
      <c r="A655" s="86">
        <v>647</v>
      </c>
      <c r="B655" s="50" t="s">
        <v>1458</v>
      </c>
      <c r="C655" s="69" t="s">
        <v>1459</v>
      </c>
      <c r="D655" s="69" t="s">
        <v>25</v>
      </c>
      <c r="E655" s="69" t="s">
        <v>1347</v>
      </c>
      <c r="F655" s="69" t="s">
        <v>1488</v>
      </c>
      <c r="G655" s="87" t="s">
        <v>1489</v>
      </c>
      <c r="H655" s="47">
        <v>90</v>
      </c>
      <c r="I655" s="48" t="s">
        <v>81</v>
      </c>
      <c r="J655" s="50" t="s">
        <v>1350</v>
      </c>
      <c r="K655" s="49">
        <v>842624.55</v>
      </c>
      <c r="L655" s="49">
        <v>836360.38175374665</v>
      </c>
      <c r="M655" s="50">
        <f t="shared" si="14"/>
        <v>23</v>
      </c>
      <c r="N655" s="68" t="s">
        <v>349</v>
      </c>
    </row>
    <row r="656" spans="1:14" ht="95.25" customHeight="1" x14ac:dyDescent="0.25">
      <c r="A656" s="86">
        <v>648</v>
      </c>
      <c r="B656" s="50" t="s">
        <v>1458</v>
      </c>
      <c r="C656" s="69" t="s">
        <v>1459</v>
      </c>
      <c r="D656" s="69" t="s">
        <v>1353</v>
      </c>
      <c r="E656" s="69" t="s">
        <v>1354</v>
      </c>
      <c r="F656" s="69" t="s">
        <v>1490</v>
      </c>
      <c r="G656" s="87" t="s">
        <v>1472</v>
      </c>
      <c r="H656" s="50" t="s">
        <v>1356</v>
      </c>
      <c r="I656" s="48" t="s">
        <v>81</v>
      </c>
      <c r="J656" s="50" t="s">
        <v>1483</v>
      </c>
      <c r="K656" s="49">
        <v>873767.6</v>
      </c>
      <c r="L656" s="49">
        <v>866745.23321334459</v>
      </c>
      <c r="M656" s="50">
        <f t="shared" si="14"/>
        <v>24</v>
      </c>
      <c r="N656" s="68" t="s">
        <v>349</v>
      </c>
    </row>
    <row r="657" spans="1:14" ht="95.25" customHeight="1" x14ac:dyDescent="0.25">
      <c r="A657" s="86">
        <v>649</v>
      </c>
      <c r="B657" s="50" t="s">
        <v>1458</v>
      </c>
      <c r="C657" s="69" t="s">
        <v>1459</v>
      </c>
      <c r="D657" s="69" t="s">
        <v>848</v>
      </c>
      <c r="E657" s="69" t="s">
        <v>849</v>
      </c>
      <c r="F657" s="69" t="s">
        <v>1491</v>
      </c>
      <c r="G657" s="87" t="s">
        <v>1492</v>
      </c>
      <c r="H657" s="47">
        <v>90</v>
      </c>
      <c r="I657" s="48" t="s">
        <v>81</v>
      </c>
      <c r="J657" s="50" t="s">
        <v>1360</v>
      </c>
      <c r="K657" s="49">
        <v>880881.2699999999</v>
      </c>
      <c r="L657" s="49">
        <v>875235.33803786919</v>
      </c>
      <c r="M657" s="50">
        <f t="shared" si="14"/>
        <v>25</v>
      </c>
      <c r="N657" s="68" t="s">
        <v>349</v>
      </c>
    </row>
    <row r="658" spans="1:14" ht="95.25" customHeight="1" x14ac:dyDescent="0.25">
      <c r="A658" s="86">
        <v>650</v>
      </c>
      <c r="B658" s="50" t="s">
        <v>1458</v>
      </c>
      <c r="C658" s="69" t="s">
        <v>1459</v>
      </c>
      <c r="D658" s="69" t="s">
        <v>848</v>
      </c>
      <c r="E658" s="69" t="s">
        <v>849</v>
      </c>
      <c r="F658" s="69" t="s">
        <v>1493</v>
      </c>
      <c r="G658" s="87" t="s">
        <v>1494</v>
      </c>
      <c r="H658" s="47">
        <v>90</v>
      </c>
      <c r="I658" s="48" t="s">
        <v>81</v>
      </c>
      <c r="J658" s="50" t="s">
        <v>1360</v>
      </c>
      <c r="K658" s="49">
        <v>883194.62949999992</v>
      </c>
      <c r="L658" s="49">
        <v>877542.74292454077</v>
      </c>
      <c r="M658" s="50">
        <f t="shared" si="14"/>
        <v>26</v>
      </c>
      <c r="N658" s="68" t="s">
        <v>349</v>
      </c>
    </row>
    <row r="659" spans="1:14" ht="95.25" customHeight="1" x14ac:dyDescent="0.25">
      <c r="A659" s="86">
        <v>651</v>
      </c>
      <c r="B659" s="50" t="s">
        <v>1458</v>
      </c>
      <c r="C659" s="69" t="s">
        <v>1459</v>
      </c>
      <c r="D659" s="69" t="s">
        <v>1353</v>
      </c>
      <c r="E659" s="69" t="s">
        <v>1354</v>
      </c>
      <c r="F659" s="69" t="s">
        <v>1495</v>
      </c>
      <c r="G659" s="87" t="s">
        <v>1489</v>
      </c>
      <c r="H659" s="50" t="s">
        <v>1356</v>
      </c>
      <c r="I659" s="48" t="s">
        <v>81</v>
      </c>
      <c r="J659" s="50" t="s">
        <v>1483</v>
      </c>
      <c r="K659" s="49">
        <v>885308.20000000007</v>
      </c>
      <c r="L659" s="49">
        <v>878193.08277702937</v>
      </c>
      <c r="M659" s="50">
        <f t="shared" si="14"/>
        <v>27</v>
      </c>
      <c r="N659" s="68" t="s">
        <v>349</v>
      </c>
    </row>
    <row r="660" spans="1:14" ht="95.25" customHeight="1" x14ac:dyDescent="0.25">
      <c r="A660" s="86">
        <v>652</v>
      </c>
      <c r="B660" s="50" t="s">
        <v>1458</v>
      </c>
      <c r="C660" s="69" t="s">
        <v>1459</v>
      </c>
      <c r="D660" s="69" t="s">
        <v>9</v>
      </c>
      <c r="E660" s="69" t="s">
        <v>1347</v>
      </c>
      <c r="F660" s="69" t="s">
        <v>1496</v>
      </c>
      <c r="G660" s="87" t="s">
        <v>1489</v>
      </c>
      <c r="H660" s="47" t="s">
        <v>1399</v>
      </c>
      <c r="I660" s="91" t="s">
        <v>81</v>
      </c>
      <c r="J660" s="50" t="s">
        <v>1402</v>
      </c>
      <c r="K660" s="49">
        <v>901268.49</v>
      </c>
      <c r="L660" s="49">
        <v>894930.52533836593</v>
      </c>
      <c r="M660" s="50">
        <f t="shared" si="14"/>
        <v>28</v>
      </c>
      <c r="N660" s="68" t="s">
        <v>349</v>
      </c>
    </row>
    <row r="661" spans="1:14" ht="95.25" customHeight="1" x14ac:dyDescent="0.25">
      <c r="A661" s="86">
        <v>653</v>
      </c>
      <c r="B661" s="50" t="s">
        <v>1458</v>
      </c>
      <c r="C661" s="69" t="s">
        <v>1459</v>
      </c>
      <c r="D661" s="69" t="s">
        <v>1438</v>
      </c>
      <c r="E661" s="69" t="s">
        <v>1465</v>
      </c>
      <c r="F661" s="69" t="s">
        <v>1497</v>
      </c>
      <c r="G661" s="69" t="s">
        <v>1498</v>
      </c>
      <c r="H661" s="47">
        <v>60</v>
      </c>
      <c r="I661" s="48"/>
      <c r="J661" s="50" t="s">
        <v>1384</v>
      </c>
      <c r="K661" s="49">
        <v>919794.45</v>
      </c>
      <c r="L661" s="49">
        <v>911940.15342160268</v>
      </c>
      <c r="M661" s="50">
        <f t="shared" si="14"/>
        <v>29</v>
      </c>
      <c r="N661" s="68" t="s">
        <v>349</v>
      </c>
    </row>
    <row r="662" spans="1:14" ht="95.25" customHeight="1" x14ac:dyDescent="0.25">
      <c r="A662" s="86">
        <v>654</v>
      </c>
      <c r="B662" s="50" t="s">
        <v>1458</v>
      </c>
      <c r="C662" s="69" t="s">
        <v>1499</v>
      </c>
      <c r="D662" s="69" t="s">
        <v>47</v>
      </c>
      <c r="E662" s="69" t="s">
        <v>1500</v>
      </c>
      <c r="F662" s="69" t="s">
        <v>1501</v>
      </c>
      <c r="G662" s="87" t="s">
        <v>1498</v>
      </c>
      <c r="H662" s="47">
        <v>45</v>
      </c>
      <c r="I662" s="48" t="s">
        <v>1502</v>
      </c>
      <c r="J662" s="50" t="s">
        <v>1503</v>
      </c>
      <c r="K662" s="49">
        <v>1007745</v>
      </c>
      <c r="L662" s="49">
        <v>1077784.5840917686</v>
      </c>
      <c r="M662" s="50">
        <f t="shared" si="14"/>
        <v>30</v>
      </c>
      <c r="N662" s="68" t="s">
        <v>349</v>
      </c>
    </row>
    <row r="663" spans="1:14" ht="95.25" customHeight="1" x14ac:dyDescent="0.25">
      <c r="A663" s="86">
        <v>655</v>
      </c>
      <c r="B663" s="50" t="s">
        <v>1458</v>
      </c>
      <c r="C663" s="69" t="s">
        <v>1459</v>
      </c>
      <c r="D663" s="69" t="s">
        <v>39</v>
      </c>
      <c r="E663" s="69" t="s">
        <v>1465</v>
      </c>
      <c r="F663" s="69" t="s">
        <v>1504</v>
      </c>
      <c r="G663" s="69" t="s">
        <v>1498</v>
      </c>
      <c r="H663" s="47">
        <v>90</v>
      </c>
      <c r="I663" s="48" t="s">
        <v>176</v>
      </c>
      <c r="J663" s="50" t="s">
        <v>292</v>
      </c>
      <c r="K663" s="49">
        <v>1075000</v>
      </c>
      <c r="L663" s="49">
        <v>1116354.5772717509</v>
      </c>
      <c r="M663" s="50">
        <f t="shared" si="14"/>
        <v>31</v>
      </c>
      <c r="N663" s="68" t="s">
        <v>349</v>
      </c>
    </row>
    <row r="664" spans="1:14" ht="95.25" customHeight="1" x14ac:dyDescent="0.25">
      <c r="A664" s="86">
        <v>656</v>
      </c>
      <c r="B664" s="50" t="s">
        <v>1458</v>
      </c>
      <c r="C664" s="69" t="s">
        <v>1459</v>
      </c>
      <c r="D664" s="69" t="s">
        <v>18</v>
      </c>
      <c r="E664" s="69" t="s">
        <v>1505</v>
      </c>
      <c r="F664" s="69" t="s">
        <v>1506</v>
      </c>
      <c r="G664" s="87" t="s">
        <v>1506</v>
      </c>
      <c r="H664" s="47">
        <v>45</v>
      </c>
      <c r="I664" s="48"/>
      <c r="J664" s="50" t="s">
        <v>1507</v>
      </c>
      <c r="K664" s="49">
        <v>1261575.3999999999</v>
      </c>
      <c r="L664" s="49">
        <v>1328773.576210513</v>
      </c>
      <c r="M664" s="50">
        <f t="shared" si="14"/>
        <v>32</v>
      </c>
      <c r="N664" s="68" t="s">
        <v>349</v>
      </c>
    </row>
    <row r="665" spans="1:14" ht="127.5" customHeight="1" x14ac:dyDescent="0.25">
      <c r="A665" s="86">
        <v>657</v>
      </c>
      <c r="B665" s="50" t="s">
        <v>1508</v>
      </c>
      <c r="C665" s="69" t="s">
        <v>1509</v>
      </c>
      <c r="D665" s="69" t="s">
        <v>29</v>
      </c>
      <c r="E665" s="69" t="s">
        <v>1379</v>
      </c>
      <c r="F665" s="69" t="s">
        <v>1510</v>
      </c>
      <c r="G665" s="69" t="s">
        <v>1510</v>
      </c>
      <c r="H665" s="47">
        <v>21</v>
      </c>
      <c r="I665" s="48">
        <v>132</v>
      </c>
      <c r="J665" s="50" t="s">
        <v>1461</v>
      </c>
      <c r="K665" s="49">
        <v>584200</v>
      </c>
      <c r="L665" s="49">
        <v>604945.05391813116</v>
      </c>
      <c r="M665" s="50">
        <f t="shared" si="14"/>
        <v>1</v>
      </c>
      <c r="N665" s="68" t="s">
        <v>349</v>
      </c>
    </row>
    <row r="666" spans="1:14" ht="127.5" customHeight="1" x14ac:dyDescent="0.25">
      <c r="A666" s="86">
        <v>658</v>
      </c>
      <c r="B666" s="50" t="s">
        <v>1508</v>
      </c>
      <c r="C666" s="69" t="s">
        <v>1509</v>
      </c>
      <c r="D666" s="69" t="s">
        <v>39</v>
      </c>
      <c r="E666" s="69" t="s">
        <v>1382</v>
      </c>
      <c r="F666" s="69" t="s">
        <v>1511</v>
      </c>
      <c r="G666" s="69" t="s">
        <v>1511</v>
      </c>
      <c r="H666" s="47">
        <v>35</v>
      </c>
      <c r="I666" s="48"/>
      <c r="J666" s="50" t="s">
        <v>1512</v>
      </c>
      <c r="K666" s="49">
        <v>598180</v>
      </c>
      <c r="L666" s="49">
        <v>583887.70137932734</v>
      </c>
      <c r="M666" s="50">
        <f t="shared" si="14"/>
        <v>2</v>
      </c>
      <c r="N666" s="68" t="s">
        <v>349</v>
      </c>
    </row>
    <row r="667" spans="1:14" ht="127.5" customHeight="1" x14ac:dyDescent="0.25">
      <c r="A667" s="86">
        <v>659</v>
      </c>
      <c r="B667" s="50" t="s">
        <v>1508</v>
      </c>
      <c r="C667" s="69" t="s">
        <v>1509</v>
      </c>
      <c r="D667" s="69" t="s">
        <v>45</v>
      </c>
      <c r="E667" s="69" t="s">
        <v>1405</v>
      </c>
      <c r="F667" s="69" t="s">
        <v>1513</v>
      </c>
      <c r="G667" s="87" t="s">
        <v>1514</v>
      </c>
      <c r="H667" s="47">
        <v>30</v>
      </c>
      <c r="I667" s="48">
        <v>0.67</v>
      </c>
      <c r="J667" s="50" t="s">
        <v>1437</v>
      </c>
      <c r="K667" s="46">
        <v>572383.75</v>
      </c>
      <c r="L667" s="49">
        <v>572383.75</v>
      </c>
      <c r="M667" s="50">
        <f t="shared" si="14"/>
        <v>3</v>
      </c>
      <c r="N667" s="68" t="s">
        <v>349</v>
      </c>
    </row>
    <row r="668" spans="1:14" ht="127.5" customHeight="1" x14ac:dyDescent="0.25">
      <c r="A668" s="86">
        <v>660</v>
      </c>
      <c r="B668" s="50" t="s">
        <v>1508</v>
      </c>
      <c r="C668" s="69" t="s">
        <v>1509</v>
      </c>
      <c r="D668" s="69" t="s">
        <v>29</v>
      </c>
      <c r="E668" s="69" t="s">
        <v>1379</v>
      </c>
      <c r="F668" s="69" t="s">
        <v>1510</v>
      </c>
      <c r="G668" s="69" t="s">
        <v>1510</v>
      </c>
      <c r="H668" s="47">
        <v>21</v>
      </c>
      <c r="I668" s="48">
        <v>132</v>
      </c>
      <c r="J668" s="50" t="s">
        <v>292</v>
      </c>
      <c r="K668" s="49">
        <v>625600</v>
      </c>
      <c r="L668" s="49">
        <v>647815.17584933725</v>
      </c>
      <c r="M668" s="50">
        <f t="shared" si="14"/>
        <v>4</v>
      </c>
      <c r="N668" s="68" t="s">
        <v>349</v>
      </c>
    </row>
    <row r="669" spans="1:14" ht="127.5" customHeight="1" x14ac:dyDescent="0.25">
      <c r="A669" s="86">
        <v>661</v>
      </c>
      <c r="B669" s="50" t="s">
        <v>1508</v>
      </c>
      <c r="C669" s="69" t="s">
        <v>1509</v>
      </c>
      <c r="D669" s="69" t="s">
        <v>29</v>
      </c>
      <c r="E669" s="69" t="s">
        <v>1379</v>
      </c>
      <c r="F669" s="69" t="s">
        <v>1510</v>
      </c>
      <c r="G669" s="69" t="s">
        <v>1510</v>
      </c>
      <c r="H669" s="47">
        <v>21</v>
      </c>
      <c r="I669" s="48">
        <v>132</v>
      </c>
      <c r="J669" s="50" t="s">
        <v>1515</v>
      </c>
      <c r="K669" s="49">
        <v>635950</v>
      </c>
      <c r="L669" s="49">
        <v>658532.70633213874</v>
      </c>
      <c r="M669" s="50">
        <f t="shared" si="14"/>
        <v>5</v>
      </c>
      <c r="N669" s="68" t="s">
        <v>349</v>
      </c>
    </row>
    <row r="670" spans="1:14" ht="127.5" customHeight="1" x14ac:dyDescent="0.25">
      <c r="A670" s="86">
        <v>662</v>
      </c>
      <c r="B670" s="50" t="s">
        <v>1508</v>
      </c>
      <c r="C670" s="69" t="s">
        <v>1509</v>
      </c>
      <c r="D670" s="69" t="s">
        <v>45</v>
      </c>
      <c r="E670" s="69" t="s">
        <v>1405</v>
      </c>
      <c r="F670" s="69" t="s">
        <v>1513</v>
      </c>
      <c r="G670" s="87" t="s">
        <v>1514</v>
      </c>
      <c r="H670" s="47">
        <v>30</v>
      </c>
      <c r="I670" s="48">
        <v>0.67</v>
      </c>
      <c r="J670" s="50" t="s">
        <v>1409</v>
      </c>
      <c r="K670" s="46">
        <v>585350</v>
      </c>
      <c r="L670" s="49">
        <v>585350</v>
      </c>
      <c r="M670" s="50">
        <f t="shared" si="14"/>
        <v>6</v>
      </c>
      <c r="N670" s="68" t="s">
        <v>349</v>
      </c>
    </row>
    <row r="671" spans="1:14" ht="127.5" customHeight="1" x14ac:dyDescent="0.25">
      <c r="A671" s="86">
        <v>663</v>
      </c>
      <c r="B671" s="50" t="s">
        <v>1508</v>
      </c>
      <c r="C671" s="69" t="s">
        <v>1509</v>
      </c>
      <c r="D671" s="69" t="s">
        <v>45</v>
      </c>
      <c r="E671" s="69" t="s">
        <v>1405</v>
      </c>
      <c r="F671" s="69" t="s">
        <v>1513</v>
      </c>
      <c r="G671" s="87" t="s">
        <v>1514</v>
      </c>
      <c r="H671" s="47">
        <v>30</v>
      </c>
      <c r="I671" s="48">
        <v>0.67</v>
      </c>
      <c r="J671" s="50" t="s">
        <v>1408</v>
      </c>
      <c r="K671" s="46">
        <v>587983.5</v>
      </c>
      <c r="L671" s="49">
        <v>587983.49999999988</v>
      </c>
      <c r="M671" s="50">
        <f t="shared" si="14"/>
        <v>7</v>
      </c>
      <c r="N671" s="68" t="s">
        <v>349</v>
      </c>
    </row>
    <row r="672" spans="1:14" ht="127.5" customHeight="1" x14ac:dyDescent="0.25">
      <c r="A672" s="86">
        <v>664</v>
      </c>
      <c r="B672" s="50" t="s">
        <v>1508</v>
      </c>
      <c r="C672" s="69" t="s">
        <v>1509</v>
      </c>
      <c r="D672" s="69" t="s">
        <v>45</v>
      </c>
      <c r="E672" s="69" t="s">
        <v>1405</v>
      </c>
      <c r="F672" s="69" t="s">
        <v>1516</v>
      </c>
      <c r="G672" s="87" t="s">
        <v>1517</v>
      </c>
      <c r="H672" s="47">
        <v>30</v>
      </c>
      <c r="I672" s="48">
        <v>0.87</v>
      </c>
      <c r="J672" s="50" t="s">
        <v>1437</v>
      </c>
      <c r="K672" s="46">
        <v>595383.75</v>
      </c>
      <c r="L672" s="49">
        <v>595383.75</v>
      </c>
      <c r="M672" s="50">
        <f t="shared" si="14"/>
        <v>8</v>
      </c>
      <c r="N672" s="68" t="s">
        <v>349</v>
      </c>
    </row>
    <row r="673" spans="1:14" ht="127.5" customHeight="1" x14ac:dyDescent="0.25">
      <c r="A673" s="86">
        <v>665</v>
      </c>
      <c r="B673" s="50" t="s">
        <v>1508</v>
      </c>
      <c r="C673" s="69" t="s">
        <v>1509</v>
      </c>
      <c r="D673" s="69" t="s">
        <v>45</v>
      </c>
      <c r="E673" s="69" t="s">
        <v>1405</v>
      </c>
      <c r="F673" s="69" t="s">
        <v>1516</v>
      </c>
      <c r="G673" s="87" t="s">
        <v>1517</v>
      </c>
      <c r="H673" s="47">
        <v>30</v>
      </c>
      <c r="I673" s="48">
        <v>0.87</v>
      </c>
      <c r="J673" s="50" t="s">
        <v>1409</v>
      </c>
      <c r="K673" s="46">
        <v>608350</v>
      </c>
      <c r="L673" s="49">
        <v>608350</v>
      </c>
      <c r="M673" s="50">
        <f t="shared" si="14"/>
        <v>9</v>
      </c>
      <c r="N673" s="68" t="s">
        <v>349</v>
      </c>
    </row>
    <row r="674" spans="1:14" ht="127.5" customHeight="1" x14ac:dyDescent="0.25">
      <c r="A674" s="86">
        <v>666</v>
      </c>
      <c r="B674" s="50" t="s">
        <v>1508</v>
      </c>
      <c r="C674" s="69" t="s">
        <v>1509</v>
      </c>
      <c r="D674" s="69" t="s">
        <v>45</v>
      </c>
      <c r="E674" s="69" t="s">
        <v>1405</v>
      </c>
      <c r="F674" s="69" t="s">
        <v>1516</v>
      </c>
      <c r="G674" s="87" t="s">
        <v>1517</v>
      </c>
      <c r="H674" s="47">
        <v>30</v>
      </c>
      <c r="I674" s="48">
        <v>0.87</v>
      </c>
      <c r="J674" s="50" t="s">
        <v>1408</v>
      </c>
      <c r="K674" s="46">
        <v>625910.5</v>
      </c>
      <c r="L674" s="49">
        <v>625910.5</v>
      </c>
      <c r="M674" s="50">
        <f t="shared" si="14"/>
        <v>10</v>
      </c>
      <c r="N674" s="68" t="s">
        <v>349</v>
      </c>
    </row>
    <row r="675" spans="1:14" ht="127.5" customHeight="1" x14ac:dyDescent="0.25">
      <c r="A675" s="86">
        <v>667</v>
      </c>
      <c r="B675" s="50" t="s">
        <v>1508</v>
      </c>
      <c r="C675" s="69" t="s">
        <v>1509</v>
      </c>
      <c r="D675" s="69" t="s">
        <v>45</v>
      </c>
      <c r="E675" s="69" t="s">
        <v>1405</v>
      </c>
      <c r="F675" s="69" t="s">
        <v>1513</v>
      </c>
      <c r="G675" s="87" t="s">
        <v>1514</v>
      </c>
      <c r="H675" s="47">
        <v>30</v>
      </c>
      <c r="I675" s="48">
        <v>0.67</v>
      </c>
      <c r="J675" s="50" t="s">
        <v>292</v>
      </c>
      <c r="K675" s="46">
        <v>635087.5</v>
      </c>
      <c r="L675" s="49">
        <v>635087.5</v>
      </c>
      <c r="M675" s="50">
        <f t="shared" si="14"/>
        <v>11</v>
      </c>
      <c r="N675" s="68" t="s">
        <v>349</v>
      </c>
    </row>
    <row r="676" spans="1:14" ht="127.5" customHeight="1" x14ac:dyDescent="0.25">
      <c r="A676" s="86">
        <v>668</v>
      </c>
      <c r="B676" s="50" t="s">
        <v>1508</v>
      </c>
      <c r="C676" s="69" t="s">
        <v>1509</v>
      </c>
      <c r="D676" s="69" t="s">
        <v>45</v>
      </c>
      <c r="E676" s="69" t="s">
        <v>1405</v>
      </c>
      <c r="F676" s="69" t="s">
        <v>1516</v>
      </c>
      <c r="G676" s="87" t="s">
        <v>1517</v>
      </c>
      <c r="H676" s="47">
        <v>30</v>
      </c>
      <c r="I676" s="48">
        <v>0.87</v>
      </c>
      <c r="J676" s="50" t="s">
        <v>292</v>
      </c>
      <c r="K676" s="46">
        <v>658087.5</v>
      </c>
      <c r="L676" s="49">
        <v>658087.5</v>
      </c>
      <c r="M676" s="50">
        <f t="shared" si="14"/>
        <v>12</v>
      </c>
      <c r="N676" s="68" t="s">
        <v>349</v>
      </c>
    </row>
    <row r="677" spans="1:14" ht="127.5" customHeight="1" x14ac:dyDescent="0.25">
      <c r="A677" s="86">
        <v>669</v>
      </c>
      <c r="B677" s="50" t="s">
        <v>1508</v>
      </c>
      <c r="C677" s="69" t="s">
        <v>1509</v>
      </c>
      <c r="D677" s="69" t="s">
        <v>29</v>
      </c>
      <c r="E677" s="69" t="s">
        <v>1379</v>
      </c>
      <c r="F677" s="69" t="s">
        <v>1510</v>
      </c>
      <c r="G677" s="69" t="s">
        <v>1510</v>
      </c>
      <c r="H677" s="47">
        <v>21</v>
      </c>
      <c r="I677" s="48">
        <v>132</v>
      </c>
      <c r="J677" s="50" t="s">
        <v>1518</v>
      </c>
      <c r="K677" s="49">
        <v>717600</v>
      </c>
      <c r="L677" s="49">
        <v>743082.11347423971</v>
      </c>
      <c r="M677" s="50">
        <f t="shared" si="14"/>
        <v>13</v>
      </c>
      <c r="N677" s="68" t="s">
        <v>349</v>
      </c>
    </row>
    <row r="678" spans="1:14" ht="127.5" customHeight="1" x14ac:dyDescent="0.25">
      <c r="A678" s="86">
        <v>670</v>
      </c>
      <c r="B678" s="50" t="s">
        <v>1508</v>
      </c>
      <c r="C678" s="69" t="s">
        <v>1509</v>
      </c>
      <c r="D678" s="69" t="s">
        <v>1438</v>
      </c>
      <c r="E678" s="69" t="s">
        <v>1382</v>
      </c>
      <c r="F678" s="69" t="s">
        <v>1511</v>
      </c>
      <c r="G678" s="87" t="s">
        <v>1511</v>
      </c>
      <c r="H678" s="47">
        <v>60</v>
      </c>
      <c r="I678" s="48" t="s">
        <v>176</v>
      </c>
      <c r="J678" s="50" t="s">
        <v>1384</v>
      </c>
      <c r="K678" s="49">
        <v>796011.9</v>
      </c>
      <c r="L678" s="49">
        <v>778049.42528345669</v>
      </c>
      <c r="M678" s="50">
        <f t="shared" si="14"/>
        <v>14</v>
      </c>
      <c r="N678" s="68" t="s">
        <v>349</v>
      </c>
    </row>
    <row r="679" spans="1:14" ht="127.5" customHeight="1" x14ac:dyDescent="0.25">
      <c r="A679" s="86">
        <v>671</v>
      </c>
      <c r="B679" s="50" t="s">
        <v>1508</v>
      </c>
      <c r="C679" s="69" t="s">
        <v>1509</v>
      </c>
      <c r="D679" s="69" t="s">
        <v>1438</v>
      </c>
      <c r="E679" s="69" t="s">
        <v>1382</v>
      </c>
      <c r="F679" s="69" t="s">
        <v>1519</v>
      </c>
      <c r="G679" s="69" t="s">
        <v>1519</v>
      </c>
      <c r="H679" s="47">
        <v>60</v>
      </c>
      <c r="I679" s="48" t="s">
        <v>176</v>
      </c>
      <c r="J679" s="50" t="s">
        <v>1384</v>
      </c>
      <c r="K679" s="49">
        <v>814411.9</v>
      </c>
      <c r="L679" s="49">
        <v>796034.21850729629</v>
      </c>
      <c r="M679" s="50">
        <f t="shared" si="14"/>
        <v>15</v>
      </c>
      <c r="N679" s="68" t="s">
        <v>349</v>
      </c>
    </row>
    <row r="680" spans="1:14" ht="127.5" customHeight="1" x14ac:dyDescent="0.25">
      <c r="A680" s="86">
        <v>672</v>
      </c>
      <c r="B680" s="50" t="s">
        <v>1508</v>
      </c>
      <c r="C680" s="69" t="s">
        <v>1509</v>
      </c>
      <c r="D680" s="69" t="s">
        <v>1438</v>
      </c>
      <c r="E680" s="69" t="s">
        <v>1382</v>
      </c>
      <c r="F680" s="69" t="s">
        <v>1520</v>
      </c>
      <c r="G680" s="69" t="s">
        <v>1520</v>
      </c>
      <c r="H680" s="47">
        <v>60</v>
      </c>
      <c r="I680" s="48" t="s">
        <v>176</v>
      </c>
      <c r="J680" s="50" t="s">
        <v>1384</v>
      </c>
      <c r="K680" s="49">
        <v>814411.9</v>
      </c>
      <c r="L680" s="49">
        <v>796034.21850729629</v>
      </c>
      <c r="M680" s="50">
        <f t="shared" si="14"/>
        <v>16</v>
      </c>
      <c r="N680" s="68" t="s">
        <v>349</v>
      </c>
    </row>
    <row r="681" spans="1:14" ht="127.5" customHeight="1" x14ac:dyDescent="0.25">
      <c r="A681" s="86">
        <v>673</v>
      </c>
      <c r="B681" s="50" t="s">
        <v>1508</v>
      </c>
      <c r="C681" s="69" t="s">
        <v>1509</v>
      </c>
      <c r="D681" s="69" t="s">
        <v>1438</v>
      </c>
      <c r="E681" s="69" t="s">
        <v>1382</v>
      </c>
      <c r="F681" s="69" t="s">
        <v>1521</v>
      </c>
      <c r="G681" s="87" t="s">
        <v>1521</v>
      </c>
      <c r="H681" s="47">
        <v>60</v>
      </c>
      <c r="I681" s="48" t="s">
        <v>176</v>
      </c>
      <c r="J681" s="50" t="s">
        <v>1384</v>
      </c>
      <c r="K681" s="49">
        <v>881111.9</v>
      </c>
      <c r="L681" s="49">
        <v>861229.09394371451</v>
      </c>
      <c r="M681" s="50">
        <f t="shared" si="14"/>
        <v>17</v>
      </c>
      <c r="N681" s="68" t="s">
        <v>349</v>
      </c>
    </row>
    <row r="682" spans="1:14" ht="127.5" customHeight="1" x14ac:dyDescent="0.25">
      <c r="A682" s="86">
        <v>674</v>
      </c>
      <c r="B682" s="50" t="s">
        <v>1508</v>
      </c>
      <c r="C682" s="69" t="s">
        <v>1509</v>
      </c>
      <c r="D682" s="69" t="s">
        <v>138</v>
      </c>
      <c r="E682" s="69" t="s">
        <v>1394</v>
      </c>
      <c r="F682" s="69" t="s">
        <v>1522</v>
      </c>
      <c r="G682" s="87" t="s">
        <v>1523</v>
      </c>
      <c r="H682" s="50" t="s">
        <v>1356</v>
      </c>
      <c r="I682" s="48" t="s">
        <v>81</v>
      </c>
      <c r="J682" s="50" t="s">
        <v>1483</v>
      </c>
      <c r="K682" s="49">
        <v>921532.95</v>
      </c>
      <c r="L682" s="49">
        <v>913960.0580954951</v>
      </c>
      <c r="M682" s="50">
        <f t="shared" si="14"/>
        <v>18</v>
      </c>
      <c r="N682" s="68" t="s">
        <v>349</v>
      </c>
    </row>
    <row r="683" spans="1:14" ht="127.5" customHeight="1" x14ac:dyDescent="0.25">
      <c r="A683" s="86">
        <v>675</v>
      </c>
      <c r="B683" s="50" t="s">
        <v>1508</v>
      </c>
      <c r="C683" s="69" t="s">
        <v>1509</v>
      </c>
      <c r="D683" s="69" t="s">
        <v>1438</v>
      </c>
      <c r="E683" s="69" t="s">
        <v>1382</v>
      </c>
      <c r="F683" s="69" t="s">
        <v>1524</v>
      </c>
      <c r="G683" s="69" t="s">
        <v>1524</v>
      </c>
      <c r="H683" s="47">
        <v>60</v>
      </c>
      <c r="I683" s="48" t="s">
        <v>176</v>
      </c>
      <c r="J683" s="50" t="s">
        <v>1384</v>
      </c>
      <c r="K683" s="49">
        <v>931711.9</v>
      </c>
      <c r="L683" s="49">
        <v>910687.27530927304</v>
      </c>
      <c r="M683" s="50">
        <f t="shared" si="14"/>
        <v>19</v>
      </c>
      <c r="N683" s="68" t="s">
        <v>349</v>
      </c>
    </row>
    <row r="684" spans="1:14" ht="127.5" customHeight="1" x14ac:dyDescent="0.25">
      <c r="A684" s="86">
        <v>676</v>
      </c>
      <c r="B684" s="50" t="s">
        <v>1508</v>
      </c>
      <c r="C684" s="69" t="s">
        <v>1525</v>
      </c>
      <c r="D684" s="69" t="s">
        <v>47</v>
      </c>
      <c r="E684" s="69" t="s">
        <v>1526</v>
      </c>
      <c r="F684" s="69" t="s">
        <v>1527</v>
      </c>
      <c r="G684" s="87" t="s">
        <v>1528</v>
      </c>
      <c r="H684" s="47" t="s">
        <v>1529</v>
      </c>
      <c r="I684" s="48" t="s">
        <v>1530</v>
      </c>
      <c r="J684" s="50" t="s">
        <v>1503</v>
      </c>
      <c r="K684" s="49">
        <v>956908.1</v>
      </c>
      <c r="L684" s="49">
        <v>1013541.4165844928</v>
      </c>
      <c r="M684" s="50">
        <f t="shared" si="14"/>
        <v>20</v>
      </c>
      <c r="N684" s="68" t="s">
        <v>349</v>
      </c>
    </row>
    <row r="685" spans="1:14" ht="127.5" customHeight="1" x14ac:dyDescent="0.25">
      <c r="A685" s="86">
        <v>677</v>
      </c>
      <c r="B685" s="50" t="s">
        <v>1508</v>
      </c>
      <c r="C685" s="69" t="s">
        <v>1509</v>
      </c>
      <c r="D685" s="69" t="s">
        <v>848</v>
      </c>
      <c r="E685" s="69" t="s">
        <v>849</v>
      </c>
      <c r="F685" s="69" t="s">
        <v>1531</v>
      </c>
      <c r="G685" s="87" t="s">
        <v>1532</v>
      </c>
      <c r="H685" s="47">
        <v>90</v>
      </c>
      <c r="I685" s="48" t="s">
        <v>81</v>
      </c>
      <c r="J685" s="50" t="s">
        <v>1360</v>
      </c>
      <c r="K685" s="49">
        <v>997511.24999999988</v>
      </c>
      <c r="L685" s="49">
        <v>991017.57731659373</v>
      </c>
      <c r="M685" s="50">
        <f t="shared" si="14"/>
        <v>21</v>
      </c>
      <c r="N685" s="68" t="s">
        <v>349</v>
      </c>
    </row>
    <row r="686" spans="1:14" ht="127.5" customHeight="1" x14ac:dyDescent="0.25">
      <c r="A686" s="86">
        <v>678</v>
      </c>
      <c r="B686" s="50" t="s">
        <v>1508</v>
      </c>
      <c r="C686" s="69" t="s">
        <v>1509</v>
      </c>
      <c r="D686" s="69" t="s">
        <v>25</v>
      </c>
      <c r="E686" s="69" t="s">
        <v>1347</v>
      </c>
      <c r="F686" s="69" t="s">
        <v>1533</v>
      </c>
      <c r="G686" s="87" t="s">
        <v>1534</v>
      </c>
      <c r="H686" s="47">
        <v>90</v>
      </c>
      <c r="I686" s="48" t="s">
        <v>81</v>
      </c>
      <c r="J686" s="50" t="s">
        <v>1350</v>
      </c>
      <c r="K686" s="49">
        <v>994848.9</v>
      </c>
      <c r="L686" s="49">
        <v>987752.9089580148</v>
      </c>
      <c r="M686" s="50">
        <f t="shared" si="14"/>
        <v>22</v>
      </c>
      <c r="N686" s="68" t="s">
        <v>349</v>
      </c>
    </row>
    <row r="687" spans="1:14" ht="127.5" customHeight="1" x14ac:dyDescent="0.25">
      <c r="A687" s="86">
        <v>679</v>
      </c>
      <c r="B687" s="50" t="s">
        <v>1508</v>
      </c>
      <c r="C687" s="69" t="s">
        <v>1509</v>
      </c>
      <c r="D687" s="69" t="s">
        <v>1438</v>
      </c>
      <c r="E687" s="69" t="s">
        <v>1526</v>
      </c>
      <c r="F687" s="69" t="s">
        <v>1527</v>
      </c>
      <c r="G687" s="87" t="s">
        <v>1535</v>
      </c>
      <c r="H687" s="47">
        <v>60</v>
      </c>
      <c r="I687" s="48" t="s">
        <v>176</v>
      </c>
      <c r="J687" s="50" t="s">
        <v>1384</v>
      </c>
      <c r="K687" s="49">
        <v>1039811.9</v>
      </c>
      <c r="L687" s="49">
        <v>1052108.3948234289</v>
      </c>
      <c r="M687" s="50">
        <f t="shared" si="14"/>
        <v>23</v>
      </c>
      <c r="N687" s="68" t="s">
        <v>349</v>
      </c>
    </row>
    <row r="688" spans="1:14" ht="127.5" customHeight="1" x14ac:dyDescent="0.25">
      <c r="A688" s="86">
        <v>680</v>
      </c>
      <c r="B688" s="50" t="s">
        <v>1508</v>
      </c>
      <c r="C688" s="69" t="s">
        <v>1509</v>
      </c>
      <c r="D688" s="69" t="s">
        <v>848</v>
      </c>
      <c r="E688" s="69" t="s">
        <v>849</v>
      </c>
      <c r="F688" s="69" t="s">
        <v>1536</v>
      </c>
      <c r="G688" s="87" t="s">
        <v>1537</v>
      </c>
      <c r="H688" s="47">
        <v>90</v>
      </c>
      <c r="I688" s="48" t="s">
        <v>81</v>
      </c>
      <c r="J688" s="50" t="s">
        <v>1360</v>
      </c>
      <c r="K688" s="49">
        <v>1045182.99</v>
      </c>
      <c r="L688" s="49">
        <v>1038315.9801995973</v>
      </c>
      <c r="M688" s="50">
        <f t="shared" si="14"/>
        <v>24</v>
      </c>
      <c r="N688" s="68" t="s">
        <v>349</v>
      </c>
    </row>
    <row r="689" spans="1:14" ht="127.5" customHeight="1" x14ac:dyDescent="0.25">
      <c r="A689" s="86">
        <v>681</v>
      </c>
      <c r="B689" s="50" t="s">
        <v>1508</v>
      </c>
      <c r="C689" s="69" t="s">
        <v>1509</v>
      </c>
      <c r="D689" s="69" t="s">
        <v>1438</v>
      </c>
      <c r="E689" s="69" t="s">
        <v>1526</v>
      </c>
      <c r="F689" s="69" t="s">
        <v>1527</v>
      </c>
      <c r="G689" s="87" t="s">
        <v>1528</v>
      </c>
      <c r="H689" s="47">
        <v>60</v>
      </c>
      <c r="I689" s="48" t="s">
        <v>176</v>
      </c>
      <c r="J689" s="50" t="s">
        <v>1384</v>
      </c>
      <c r="K689" s="49">
        <v>1046711.9</v>
      </c>
      <c r="L689" s="49">
        <v>1059089.9920952832</v>
      </c>
      <c r="M689" s="50">
        <f t="shared" si="14"/>
        <v>25</v>
      </c>
      <c r="N689" s="68" t="s">
        <v>349</v>
      </c>
    </row>
    <row r="690" spans="1:14" ht="127.5" customHeight="1" x14ac:dyDescent="0.25">
      <c r="A690" s="86">
        <v>682</v>
      </c>
      <c r="B690" s="50" t="s">
        <v>1508</v>
      </c>
      <c r="C690" s="69" t="s">
        <v>1509</v>
      </c>
      <c r="D690" s="69" t="s">
        <v>138</v>
      </c>
      <c r="E690" s="69" t="s">
        <v>1394</v>
      </c>
      <c r="F690" s="69" t="s">
        <v>1538</v>
      </c>
      <c r="G690" s="87" t="s">
        <v>1539</v>
      </c>
      <c r="H690" s="50" t="s">
        <v>1356</v>
      </c>
      <c r="I690" s="48" t="s">
        <v>81</v>
      </c>
      <c r="J690" s="50" t="s">
        <v>1483</v>
      </c>
      <c r="K690" s="49">
        <v>1053782.95</v>
      </c>
      <c r="L690" s="49">
        <v>1045398.5124395554</v>
      </c>
      <c r="M690" s="50">
        <f t="shared" si="14"/>
        <v>26</v>
      </c>
      <c r="N690" s="68" t="s">
        <v>349</v>
      </c>
    </row>
    <row r="691" spans="1:14" ht="127.5" customHeight="1" x14ac:dyDescent="0.25">
      <c r="A691" s="86">
        <v>683</v>
      </c>
      <c r="B691" s="50" t="s">
        <v>1508</v>
      </c>
      <c r="C691" s="69" t="s">
        <v>1509</v>
      </c>
      <c r="D691" s="69" t="s">
        <v>138</v>
      </c>
      <c r="E691" s="69" t="s">
        <v>1394</v>
      </c>
      <c r="F691" s="69" t="s">
        <v>1540</v>
      </c>
      <c r="G691" s="87" t="s">
        <v>1541</v>
      </c>
      <c r="H691" s="50" t="s">
        <v>1356</v>
      </c>
      <c r="I691" s="48" t="s">
        <v>81</v>
      </c>
      <c r="J691" s="50" t="s">
        <v>1483</v>
      </c>
      <c r="K691" s="49">
        <v>1053782.95</v>
      </c>
      <c r="L691" s="49">
        <v>1045398.5124395554</v>
      </c>
      <c r="M691" s="50">
        <f t="shared" si="14"/>
        <v>27</v>
      </c>
      <c r="N691" s="68" t="s">
        <v>349</v>
      </c>
    </row>
    <row r="692" spans="1:14" ht="127.5" customHeight="1" x14ac:dyDescent="0.25">
      <c r="A692" s="86">
        <v>684</v>
      </c>
      <c r="B692" s="50" t="s">
        <v>1508</v>
      </c>
      <c r="C692" s="69" t="s">
        <v>1509</v>
      </c>
      <c r="D692" s="69" t="s">
        <v>848</v>
      </c>
      <c r="E692" s="69" t="s">
        <v>849</v>
      </c>
      <c r="F692" s="69" t="s">
        <v>1542</v>
      </c>
      <c r="G692" s="87" t="s">
        <v>1543</v>
      </c>
      <c r="H692" s="47">
        <v>90</v>
      </c>
      <c r="I692" s="48" t="s">
        <v>81</v>
      </c>
      <c r="J692" s="50" t="s">
        <v>1360</v>
      </c>
      <c r="K692" s="49">
        <v>1065263.4674999998</v>
      </c>
      <c r="L692" s="49">
        <v>1058350.1398994836</v>
      </c>
      <c r="M692" s="50">
        <f t="shared" si="14"/>
        <v>28</v>
      </c>
      <c r="N692" s="68" t="s">
        <v>349</v>
      </c>
    </row>
    <row r="693" spans="1:14" ht="127.5" customHeight="1" x14ac:dyDescent="0.25">
      <c r="A693" s="86">
        <v>685</v>
      </c>
      <c r="B693" s="50" t="s">
        <v>1508</v>
      </c>
      <c r="C693" s="69" t="s">
        <v>1509</v>
      </c>
      <c r="D693" s="69" t="s">
        <v>1438</v>
      </c>
      <c r="E693" s="69" t="s">
        <v>1526</v>
      </c>
      <c r="F693" s="69" t="s">
        <v>1527</v>
      </c>
      <c r="G693" s="87" t="s">
        <v>1544</v>
      </c>
      <c r="H693" s="47">
        <v>60</v>
      </c>
      <c r="I693" s="48" t="s">
        <v>176</v>
      </c>
      <c r="J693" s="50" t="s">
        <v>1384</v>
      </c>
      <c r="K693" s="49">
        <v>1091561.8999999999</v>
      </c>
      <c r="L693" s="49">
        <v>1104470.3743623362</v>
      </c>
      <c r="M693" s="50">
        <f t="shared" si="14"/>
        <v>29</v>
      </c>
      <c r="N693" s="68" t="s">
        <v>349</v>
      </c>
    </row>
    <row r="694" spans="1:14" ht="127.5" customHeight="1" x14ac:dyDescent="0.25">
      <c r="A694" s="86">
        <v>686</v>
      </c>
      <c r="B694" s="50" t="s">
        <v>1508</v>
      </c>
      <c r="C694" s="69" t="s">
        <v>1509</v>
      </c>
      <c r="D694" s="69" t="s">
        <v>848</v>
      </c>
      <c r="E694" s="69" t="s">
        <v>849</v>
      </c>
      <c r="F694" s="69" t="s">
        <v>1545</v>
      </c>
      <c r="G694" s="87" t="s">
        <v>1546</v>
      </c>
      <c r="H694" s="47">
        <v>90</v>
      </c>
      <c r="I694" s="48" t="s">
        <v>81</v>
      </c>
      <c r="J694" s="50" t="s">
        <v>1360</v>
      </c>
      <c r="K694" s="49">
        <v>1109052.0674999999</v>
      </c>
      <c r="L694" s="49">
        <v>1101798.8531832471</v>
      </c>
      <c r="M694" s="50">
        <f t="shared" si="14"/>
        <v>30</v>
      </c>
      <c r="N694" s="68" t="s">
        <v>349</v>
      </c>
    </row>
    <row r="695" spans="1:14" ht="127.5" customHeight="1" x14ac:dyDescent="0.25">
      <c r="A695" s="86">
        <v>687</v>
      </c>
      <c r="B695" s="50" t="s">
        <v>1508</v>
      </c>
      <c r="C695" s="69" t="s">
        <v>1525</v>
      </c>
      <c r="D695" s="69" t="s">
        <v>47</v>
      </c>
      <c r="E695" s="69" t="s">
        <v>1500</v>
      </c>
      <c r="F695" s="69" t="s">
        <v>1547</v>
      </c>
      <c r="G695" s="69" t="s">
        <v>1548</v>
      </c>
      <c r="H695" s="47">
        <v>45</v>
      </c>
      <c r="I695" s="48" t="s">
        <v>1502</v>
      </c>
      <c r="J695" s="50" t="s">
        <v>1503</v>
      </c>
      <c r="K695" s="49">
        <v>1113545</v>
      </c>
      <c r="L695" s="49">
        <v>1190937.8212667573</v>
      </c>
      <c r="M695" s="50">
        <f t="shared" si="14"/>
        <v>31</v>
      </c>
      <c r="N695" s="68" t="s">
        <v>349</v>
      </c>
    </row>
    <row r="696" spans="1:14" ht="127.5" customHeight="1" x14ac:dyDescent="0.25">
      <c r="A696" s="86">
        <v>688</v>
      </c>
      <c r="B696" s="50" t="s">
        <v>1508</v>
      </c>
      <c r="C696" s="69" t="s">
        <v>1509</v>
      </c>
      <c r="D696" s="69" t="s">
        <v>39</v>
      </c>
      <c r="E696" s="69" t="s">
        <v>1465</v>
      </c>
      <c r="F696" s="69" t="s">
        <v>1549</v>
      </c>
      <c r="G696" s="69" t="s">
        <v>1550</v>
      </c>
      <c r="H696" s="47">
        <v>90</v>
      </c>
      <c r="I696" s="48" t="s">
        <v>176</v>
      </c>
      <c r="J696" s="50" t="s">
        <v>292</v>
      </c>
      <c r="K696" s="49">
        <v>1120000</v>
      </c>
      <c r="L696" s="49">
        <v>1163085.6991110332</v>
      </c>
      <c r="M696" s="50">
        <f t="shared" si="14"/>
        <v>32</v>
      </c>
      <c r="N696" s="68" t="s">
        <v>349</v>
      </c>
    </row>
    <row r="697" spans="1:14" ht="127.5" customHeight="1" x14ac:dyDescent="0.25">
      <c r="A697" s="86">
        <v>689</v>
      </c>
      <c r="B697" s="50" t="s">
        <v>1508</v>
      </c>
      <c r="C697" s="69" t="s">
        <v>1459</v>
      </c>
      <c r="D697" s="69" t="s">
        <v>1438</v>
      </c>
      <c r="E697" s="69" t="s">
        <v>1505</v>
      </c>
      <c r="F697" s="69" t="s">
        <v>1506</v>
      </c>
      <c r="G697" s="69" t="s">
        <v>1506</v>
      </c>
      <c r="H697" s="47">
        <v>45</v>
      </c>
      <c r="I697" s="48"/>
      <c r="J697" s="50" t="s">
        <v>1507</v>
      </c>
      <c r="K697" s="49">
        <v>1128265.3</v>
      </c>
      <c r="L697" s="49">
        <v>1188362.6754256841</v>
      </c>
      <c r="M697" s="50">
        <f t="shared" si="14"/>
        <v>33</v>
      </c>
      <c r="N697" s="68" t="s">
        <v>349</v>
      </c>
    </row>
    <row r="698" spans="1:14" ht="127.5" customHeight="1" x14ac:dyDescent="0.25">
      <c r="A698" s="86">
        <v>690</v>
      </c>
      <c r="B698" s="50" t="s">
        <v>1508</v>
      </c>
      <c r="C698" s="69" t="s">
        <v>1509</v>
      </c>
      <c r="D698" s="69" t="s">
        <v>848</v>
      </c>
      <c r="E698" s="69" t="s">
        <v>849</v>
      </c>
      <c r="F698" s="69" t="s">
        <v>1551</v>
      </c>
      <c r="G698" s="87" t="s">
        <v>1552</v>
      </c>
      <c r="H698" s="47">
        <v>90</v>
      </c>
      <c r="I698" s="48" t="s">
        <v>81</v>
      </c>
      <c r="J698" s="50" t="s">
        <v>1360</v>
      </c>
      <c r="K698" s="49">
        <v>1139704.0844999999</v>
      </c>
      <c r="L698" s="49">
        <v>1132193.1576930562</v>
      </c>
      <c r="M698" s="50">
        <f t="shared" si="14"/>
        <v>34</v>
      </c>
      <c r="N698" s="68" t="s">
        <v>349</v>
      </c>
    </row>
    <row r="699" spans="1:14" ht="127.5" customHeight="1" x14ac:dyDescent="0.25">
      <c r="A699" s="86">
        <v>691</v>
      </c>
      <c r="B699" s="50" t="s">
        <v>1508</v>
      </c>
      <c r="C699" s="69" t="s">
        <v>1509</v>
      </c>
      <c r="D699" s="69" t="s">
        <v>39</v>
      </c>
      <c r="E699" s="69" t="s">
        <v>1465</v>
      </c>
      <c r="F699" s="69" t="s">
        <v>1553</v>
      </c>
      <c r="G699" s="69" t="s">
        <v>1554</v>
      </c>
      <c r="H699" s="47">
        <v>90</v>
      </c>
      <c r="I699" s="48" t="s">
        <v>176</v>
      </c>
      <c r="J699" s="50" t="s">
        <v>1555</v>
      </c>
      <c r="K699" s="49">
        <v>1150000</v>
      </c>
      <c r="L699" s="49">
        <v>1142490.5387127181</v>
      </c>
      <c r="M699" s="50">
        <f t="shared" si="14"/>
        <v>35</v>
      </c>
      <c r="N699" s="68" t="s">
        <v>349</v>
      </c>
    </row>
    <row r="700" spans="1:14" ht="127.5" customHeight="1" x14ac:dyDescent="0.25">
      <c r="A700" s="86">
        <v>692</v>
      </c>
      <c r="B700" s="50" t="s">
        <v>1508</v>
      </c>
      <c r="C700" s="69" t="s">
        <v>1525</v>
      </c>
      <c r="D700" s="69" t="s">
        <v>47</v>
      </c>
      <c r="E700" s="69" t="s">
        <v>1500</v>
      </c>
      <c r="F700" s="69" t="s">
        <v>1556</v>
      </c>
      <c r="G700" s="69" t="s">
        <v>1557</v>
      </c>
      <c r="H700" s="47">
        <v>45</v>
      </c>
      <c r="I700" s="48" t="s">
        <v>1558</v>
      </c>
      <c r="J700" s="50" t="s">
        <v>1503</v>
      </c>
      <c r="K700" s="49">
        <v>1186282.5</v>
      </c>
      <c r="L700" s="49">
        <v>1268730.6718245621</v>
      </c>
      <c r="M700" s="50">
        <f t="shared" si="14"/>
        <v>36</v>
      </c>
      <c r="N700" s="68" t="s">
        <v>349</v>
      </c>
    </row>
    <row r="701" spans="1:14" ht="127.5" customHeight="1" x14ac:dyDescent="0.25">
      <c r="A701" s="86">
        <v>693</v>
      </c>
      <c r="B701" s="50" t="s">
        <v>1508</v>
      </c>
      <c r="C701" s="69" t="s">
        <v>1509</v>
      </c>
      <c r="D701" s="69" t="s">
        <v>44</v>
      </c>
      <c r="E701" s="69" t="s">
        <v>1361</v>
      </c>
      <c r="F701" s="69" t="s">
        <v>1531</v>
      </c>
      <c r="G701" s="87" t="s">
        <v>1559</v>
      </c>
      <c r="H701" s="47">
        <v>30</v>
      </c>
      <c r="I701" s="48" t="s">
        <v>1363</v>
      </c>
      <c r="J701" s="50" t="s">
        <v>1364</v>
      </c>
      <c r="K701" s="49">
        <v>1200000</v>
      </c>
      <c r="L701" s="49">
        <v>1192188.1510408155</v>
      </c>
      <c r="M701" s="50">
        <f t="shared" si="14"/>
        <v>37</v>
      </c>
      <c r="N701" s="68" t="s">
        <v>349</v>
      </c>
    </row>
    <row r="702" spans="1:14" ht="127.5" customHeight="1" x14ac:dyDescent="0.25">
      <c r="A702" s="86">
        <v>694</v>
      </c>
      <c r="B702" s="50" t="s">
        <v>1508</v>
      </c>
      <c r="C702" s="69" t="s">
        <v>1509</v>
      </c>
      <c r="D702" s="69" t="s">
        <v>44</v>
      </c>
      <c r="E702" s="69" t="s">
        <v>1361</v>
      </c>
      <c r="F702" s="69" t="s">
        <v>1536</v>
      </c>
      <c r="G702" s="87" t="s">
        <v>1537</v>
      </c>
      <c r="H702" s="47">
        <v>30</v>
      </c>
      <c r="I702" s="48" t="s">
        <v>1363</v>
      </c>
      <c r="J702" s="50" t="s">
        <v>1364</v>
      </c>
      <c r="K702" s="49">
        <v>1200000.01</v>
      </c>
      <c r="L702" s="49">
        <v>1192115.8290403069</v>
      </c>
      <c r="M702" s="50">
        <f t="shared" si="14"/>
        <v>38</v>
      </c>
      <c r="N702" s="68" t="s">
        <v>349</v>
      </c>
    </row>
    <row r="703" spans="1:14" ht="127.5" customHeight="1" x14ac:dyDescent="0.25">
      <c r="A703" s="86">
        <v>695</v>
      </c>
      <c r="B703" s="50" t="s">
        <v>1508</v>
      </c>
      <c r="C703" s="69" t="s">
        <v>1509</v>
      </c>
      <c r="D703" s="69" t="s">
        <v>44</v>
      </c>
      <c r="E703" s="69" t="s">
        <v>1361</v>
      </c>
      <c r="F703" s="69" t="s">
        <v>1542</v>
      </c>
      <c r="G703" s="87" t="s">
        <v>1560</v>
      </c>
      <c r="H703" s="47">
        <v>30</v>
      </c>
      <c r="I703" s="48" t="s">
        <v>1363</v>
      </c>
      <c r="J703" s="50" t="s">
        <v>1364</v>
      </c>
      <c r="K703" s="49">
        <v>1200000.02</v>
      </c>
      <c r="L703" s="49">
        <v>1192212.2815559558</v>
      </c>
      <c r="M703" s="50">
        <f t="shared" si="14"/>
        <v>39</v>
      </c>
      <c r="N703" s="68" t="s">
        <v>349</v>
      </c>
    </row>
    <row r="704" spans="1:14" ht="127.5" customHeight="1" x14ac:dyDescent="0.25">
      <c r="A704" s="86">
        <v>696</v>
      </c>
      <c r="B704" s="50" t="s">
        <v>1508</v>
      </c>
      <c r="C704" s="69" t="s">
        <v>1509</v>
      </c>
      <c r="D704" s="69" t="s">
        <v>1438</v>
      </c>
      <c r="E704" s="69" t="s">
        <v>1465</v>
      </c>
      <c r="F704" s="69" t="s">
        <v>1561</v>
      </c>
      <c r="G704" s="69" t="s">
        <v>1562</v>
      </c>
      <c r="H704" s="47">
        <v>60</v>
      </c>
      <c r="I704" s="48" t="s">
        <v>81</v>
      </c>
      <c r="J704" s="50" t="s">
        <v>1384</v>
      </c>
      <c r="K704" s="49">
        <v>1206572.25</v>
      </c>
      <c r="L704" s="49">
        <v>1196269.1042321993</v>
      </c>
      <c r="M704" s="50">
        <f t="shared" si="14"/>
        <v>40</v>
      </c>
      <c r="N704" s="68" t="s">
        <v>349</v>
      </c>
    </row>
    <row r="705" spans="1:14" ht="127.5" customHeight="1" x14ac:dyDescent="0.25">
      <c r="A705" s="86">
        <v>697</v>
      </c>
      <c r="B705" s="50" t="s">
        <v>1508</v>
      </c>
      <c r="C705" s="69" t="s">
        <v>1509</v>
      </c>
      <c r="D705" s="69" t="s">
        <v>39</v>
      </c>
      <c r="E705" s="69" t="s">
        <v>1465</v>
      </c>
      <c r="F705" s="69" t="s">
        <v>1563</v>
      </c>
      <c r="G705" s="69" t="s">
        <v>1564</v>
      </c>
      <c r="H705" s="47">
        <v>90</v>
      </c>
      <c r="I705" s="48" t="s">
        <v>176</v>
      </c>
      <c r="J705" s="50" t="s">
        <v>292</v>
      </c>
      <c r="K705" s="49">
        <v>1220000</v>
      </c>
      <c r="L705" s="49">
        <v>1212033.4410691445</v>
      </c>
      <c r="M705" s="50">
        <f t="shared" si="14"/>
        <v>41</v>
      </c>
      <c r="N705" s="68" t="s">
        <v>349</v>
      </c>
    </row>
    <row r="706" spans="1:14" ht="127.5" customHeight="1" x14ac:dyDescent="0.25">
      <c r="A706" s="86">
        <v>698</v>
      </c>
      <c r="B706" s="50" t="s">
        <v>1508</v>
      </c>
      <c r="C706" s="69" t="s">
        <v>1509</v>
      </c>
      <c r="D706" s="69" t="s">
        <v>1438</v>
      </c>
      <c r="E706" s="69" t="s">
        <v>1465</v>
      </c>
      <c r="F706" s="69" t="s">
        <v>1565</v>
      </c>
      <c r="G706" s="87" t="s">
        <v>1548</v>
      </c>
      <c r="H706" s="47">
        <v>60</v>
      </c>
      <c r="I706" s="48"/>
      <c r="J706" s="50" t="s">
        <v>1384</v>
      </c>
      <c r="K706" s="49">
        <v>1228768.3999999999</v>
      </c>
      <c r="L706" s="49">
        <v>1218275.717162261</v>
      </c>
      <c r="M706" s="50">
        <f t="shared" si="14"/>
        <v>42</v>
      </c>
      <c r="N706" s="68" t="s">
        <v>349</v>
      </c>
    </row>
    <row r="707" spans="1:14" ht="127.5" customHeight="1" x14ac:dyDescent="0.25">
      <c r="A707" s="86">
        <v>699</v>
      </c>
      <c r="B707" s="50" t="s">
        <v>1508</v>
      </c>
      <c r="C707" s="69" t="s">
        <v>1509</v>
      </c>
      <c r="D707" s="69" t="s">
        <v>1438</v>
      </c>
      <c r="E707" s="69" t="s">
        <v>1465</v>
      </c>
      <c r="F707" s="69" t="s">
        <v>1566</v>
      </c>
      <c r="G707" s="69" t="s">
        <v>1550</v>
      </c>
      <c r="H707" s="47">
        <v>60</v>
      </c>
      <c r="I707" s="48" t="s">
        <v>81</v>
      </c>
      <c r="J707" s="50" t="s">
        <v>1384</v>
      </c>
      <c r="K707" s="49">
        <v>1231263.8999999999</v>
      </c>
      <c r="L707" s="49">
        <v>1220749.9076217311</v>
      </c>
      <c r="M707" s="50">
        <f t="shared" si="14"/>
        <v>43</v>
      </c>
      <c r="N707" s="68" t="s">
        <v>349</v>
      </c>
    </row>
    <row r="708" spans="1:14" ht="127.5" customHeight="1" x14ac:dyDescent="0.25">
      <c r="A708" s="86">
        <v>700</v>
      </c>
      <c r="B708" s="50" t="s">
        <v>1508</v>
      </c>
      <c r="C708" s="69" t="s">
        <v>1509</v>
      </c>
      <c r="D708" s="69" t="s">
        <v>1438</v>
      </c>
      <c r="E708" s="69" t="s">
        <v>1465</v>
      </c>
      <c r="F708" s="69" t="s">
        <v>1567</v>
      </c>
      <c r="G708" s="69" t="s">
        <v>1568</v>
      </c>
      <c r="H708" s="47">
        <v>60</v>
      </c>
      <c r="I708" s="48"/>
      <c r="J708" s="50" t="s">
        <v>1384</v>
      </c>
      <c r="K708" s="49">
        <v>1240768.6499999999</v>
      </c>
      <c r="L708" s="49">
        <v>1230173.494786487</v>
      </c>
      <c r="M708" s="50">
        <f t="shared" si="14"/>
        <v>44</v>
      </c>
      <c r="N708" s="68" t="s">
        <v>349</v>
      </c>
    </row>
    <row r="709" spans="1:14" ht="127.5" customHeight="1" x14ac:dyDescent="0.25">
      <c r="A709" s="86">
        <v>701</v>
      </c>
      <c r="B709" s="50" t="s">
        <v>1508</v>
      </c>
      <c r="C709" s="69" t="s">
        <v>1509</v>
      </c>
      <c r="D709" s="69" t="s">
        <v>1438</v>
      </c>
      <c r="E709" s="69" t="s">
        <v>1465</v>
      </c>
      <c r="F709" s="69" t="s">
        <v>1569</v>
      </c>
      <c r="G709" s="69" t="s">
        <v>1570</v>
      </c>
      <c r="H709" s="47">
        <v>60</v>
      </c>
      <c r="I709" s="48"/>
      <c r="J709" s="50" t="s">
        <v>1384</v>
      </c>
      <c r="K709" s="49">
        <v>1246285.2</v>
      </c>
      <c r="L709" s="49">
        <v>1235642.937935832</v>
      </c>
      <c r="M709" s="50">
        <f t="shared" si="14"/>
        <v>45</v>
      </c>
      <c r="N709" s="68" t="s">
        <v>349</v>
      </c>
    </row>
    <row r="710" spans="1:14" ht="127.5" customHeight="1" x14ac:dyDescent="0.25">
      <c r="A710" s="86">
        <v>702</v>
      </c>
      <c r="B710" s="50" t="s">
        <v>1508</v>
      </c>
      <c r="C710" s="69" t="s">
        <v>1509</v>
      </c>
      <c r="D710" s="69" t="s">
        <v>44</v>
      </c>
      <c r="E710" s="69" t="s">
        <v>1361</v>
      </c>
      <c r="F710" s="69" t="s">
        <v>1545</v>
      </c>
      <c r="G710" s="87" t="s">
        <v>1571</v>
      </c>
      <c r="H710" s="47">
        <v>30</v>
      </c>
      <c r="I710" s="48" t="s">
        <v>1363</v>
      </c>
      <c r="J710" s="50" t="s">
        <v>1364</v>
      </c>
      <c r="K710" s="49">
        <v>1250000</v>
      </c>
      <c r="L710" s="49">
        <v>1241824.9844514709</v>
      </c>
      <c r="M710" s="50">
        <f t="shared" si="14"/>
        <v>46</v>
      </c>
      <c r="N710" s="68" t="s">
        <v>349</v>
      </c>
    </row>
    <row r="711" spans="1:14" ht="127.5" customHeight="1" x14ac:dyDescent="0.25">
      <c r="A711" s="86">
        <v>703</v>
      </c>
      <c r="B711" s="50" t="s">
        <v>1508</v>
      </c>
      <c r="C711" s="69" t="s">
        <v>1509</v>
      </c>
      <c r="D711" s="69" t="s">
        <v>39</v>
      </c>
      <c r="E711" s="69" t="s">
        <v>1465</v>
      </c>
      <c r="F711" s="69" t="s">
        <v>1572</v>
      </c>
      <c r="G711" s="69" t="s">
        <v>1573</v>
      </c>
      <c r="H711" s="47">
        <v>90</v>
      </c>
      <c r="I711" s="48" t="s">
        <v>176</v>
      </c>
      <c r="J711" s="50" t="s">
        <v>1512</v>
      </c>
      <c r="K711" s="49">
        <v>1250000</v>
      </c>
      <c r="L711" s="49">
        <v>1241837.5420790415</v>
      </c>
      <c r="M711" s="50">
        <f t="shared" si="14"/>
        <v>47</v>
      </c>
      <c r="N711" s="68" t="s">
        <v>349</v>
      </c>
    </row>
    <row r="712" spans="1:14" ht="127.5" customHeight="1" x14ac:dyDescent="0.25">
      <c r="A712" s="86">
        <v>704</v>
      </c>
      <c r="B712" s="50" t="s">
        <v>1508</v>
      </c>
      <c r="C712" s="69" t="s">
        <v>1509</v>
      </c>
      <c r="D712" s="69" t="s">
        <v>44</v>
      </c>
      <c r="E712" s="69" t="s">
        <v>1361</v>
      </c>
      <c r="F712" s="69" t="s">
        <v>1551</v>
      </c>
      <c r="G712" s="87" t="s">
        <v>1574</v>
      </c>
      <c r="H712" s="47">
        <v>30</v>
      </c>
      <c r="I712" s="48" t="s">
        <v>1363</v>
      </c>
      <c r="J712" s="50" t="s">
        <v>1364</v>
      </c>
      <c r="K712" s="49">
        <v>1250000.01</v>
      </c>
      <c r="L712" s="49">
        <v>1241762.2062477148</v>
      </c>
      <c r="M712" s="50">
        <f t="shared" si="14"/>
        <v>48</v>
      </c>
      <c r="N712" s="68" t="s">
        <v>349</v>
      </c>
    </row>
    <row r="713" spans="1:14" ht="127.5" customHeight="1" x14ac:dyDescent="0.25">
      <c r="A713" s="86">
        <v>705</v>
      </c>
      <c r="B713" s="50" t="s">
        <v>1508</v>
      </c>
      <c r="C713" s="69" t="s">
        <v>1509</v>
      </c>
      <c r="D713" s="69" t="s">
        <v>1438</v>
      </c>
      <c r="E713" s="69" t="s">
        <v>1465</v>
      </c>
      <c r="F713" s="69" t="s">
        <v>1575</v>
      </c>
      <c r="G713" s="69" t="s">
        <v>1576</v>
      </c>
      <c r="H713" s="47">
        <v>60</v>
      </c>
      <c r="I713" s="48" t="s">
        <v>81</v>
      </c>
      <c r="J713" s="50" t="s">
        <v>1384</v>
      </c>
      <c r="K713" s="49">
        <v>1255994.6499999999</v>
      </c>
      <c r="L713" s="49">
        <v>1245269.477129061</v>
      </c>
      <c r="M713" s="50">
        <f t="shared" si="14"/>
        <v>49</v>
      </c>
      <c r="N713" s="68" t="s">
        <v>349</v>
      </c>
    </row>
    <row r="714" spans="1:14" ht="127.5" customHeight="1" x14ac:dyDescent="0.25">
      <c r="A714" s="86">
        <v>706</v>
      </c>
      <c r="B714" s="50" t="s">
        <v>1508</v>
      </c>
      <c r="C714" s="69" t="s">
        <v>1509</v>
      </c>
      <c r="D714" s="69" t="s">
        <v>1438</v>
      </c>
      <c r="E714" s="69" t="s">
        <v>1465</v>
      </c>
      <c r="F714" s="69" t="s">
        <v>1577</v>
      </c>
      <c r="G714" s="87" t="s">
        <v>1554</v>
      </c>
      <c r="H714" s="47">
        <v>60</v>
      </c>
      <c r="I714" s="48"/>
      <c r="J714" s="50" t="s">
        <v>1384</v>
      </c>
      <c r="K714" s="49">
        <v>1269519.8</v>
      </c>
      <c r="L714" s="49">
        <v>1258679.1333474151</v>
      </c>
      <c r="M714" s="50">
        <f t="shared" ref="M714:M777" si="15">IF(B714=B713,M713+1,1)</f>
        <v>50</v>
      </c>
      <c r="N714" s="68" t="s">
        <v>349</v>
      </c>
    </row>
    <row r="715" spans="1:14" ht="127.5" customHeight="1" x14ac:dyDescent="0.25">
      <c r="A715" s="86">
        <v>707</v>
      </c>
      <c r="B715" s="50" t="s">
        <v>1508</v>
      </c>
      <c r="C715" s="69" t="s">
        <v>1509</v>
      </c>
      <c r="D715" s="69" t="s">
        <v>1438</v>
      </c>
      <c r="E715" s="69" t="s">
        <v>1465</v>
      </c>
      <c r="F715" s="69" t="s">
        <v>1569</v>
      </c>
      <c r="G715" s="69" t="s">
        <v>1557</v>
      </c>
      <c r="H715" s="47">
        <v>60</v>
      </c>
      <c r="I715" s="48"/>
      <c r="J715" s="50" t="s">
        <v>1384</v>
      </c>
      <c r="K715" s="49">
        <v>1295185.5</v>
      </c>
      <c r="L715" s="49">
        <v>1284125.6691420951</v>
      </c>
      <c r="M715" s="50">
        <f t="shared" si="15"/>
        <v>51</v>
      </c>
      <c r="N715" s="68" t="s">
        <v>349</v>
      </c>
    </row>
    <row r="716" spans="1:14" ht="127.5" customHeight="1" x14ac:dyDescent="0.25">
      <c r="A716" s="86">
        <v>708</v>
      </c>
      <c r="B716" s="50" t="s">
        <v>1508</v>
      </c>
      <c r="C716" s="69" t="s">
        <v>1509</v>
      </c>
      <c r="D716" s="69" t="s">
        <v>1438</v>
      </c>
      <c r="E716" s="69" t="s">
        <v>1465</v>
      </c>
      <c r="F716" s="69" t="s">
        <v>1578</v>
      </c>
      <c r="G716" s="69" t="s">
        <v>1579</v>
      </c>
      <c r="H716" s="47">
        <v>60</v>
      </c>
      <c r="I716" s="48" t="s">
        <v>81</v>
      </c>
      <c r="J716" s="50" t="s">
        <v>1384</v>
      </c>
      <c r="K716" s="49">
        <v>1314542.3</v>
      </c>
      <c r="L716" s="49">
        <v>1303317.1778120496</v>
      </c>
      <c r="M716" s="50">
        <f t="shared" si="15"/>
        <v>52</v>
      </c>
      <c r="N716" s="68" t="s">
        <v>349</v>
      </c>
    </row>
    <row r="717" spans="1:14" ht="127.5" customHeight="1" x14ac:dyDescent="0.25">
      <c r="A717" s="86">
        <v>709</v>
      </c>
      <c r="B717" s="50" t="s">
        <v>1508</v>
      </c>
      <c r="C717" s="69" t="s">
        <v>1509</v>
      </c>
      <c r="D717" s="69" t="s">
        <v>1438</v>
      </c>
      <c r="E717" s="69" t="s">
        <v>1465</v>
      </c>
      <c r="F717" s="69" t="s">
        <v>1578</v>
      </c>
      <c r="G717" s="69" t="s">
        <v>1564</v>
      </c>
      <c r="H717" s="47">
        <v>60</v>
      </c>
      <c r="I717" s="48" t="s">
        <v>81</v>
      </c>
      <c r="J717" s="50" t="s">
        <v>1384</v>
      </c>
      <c r="K717" s="49">
        <v>1321546.95</v>
      </c>
      <c r="L717" s="49">
        <v>1310262.0137975947</v>
      </c>
      <c r="M717" s="50">
        <f t="shared" si="15"/>
        <v>53</v>
      </c>
      <c r="N717" s="68" t="s">
        <v>349</v>
      </c>
    </row>
    <row r="718" spans="1:14" ht="127.5" customHeight="1" x14ac:dyDescent="0.25">
      <c r="A718" s="86">
        <v>710</v>
      </c>
      <c r="B718" s="50" t="s">
        <v>1508</v>
      </c>
      <c r="C718" s="69" t="s">
        <v>1509</v>
      </c>
      <c r="D718" s="69" t="s">
        <v>1438</v>
      </c>
      <c r="E718" s="69" t="s">
        <v>1465</v>
      </c>
      <c r="F718" s="69" t="s">
        <v>1580</v>
      </c>
      <c r="G718" s="69" t="s">
        <v>1573</v>
      </c>
      <c r="H718" s="47">
        <v>60</v>
      </c>
      <c r="I718" s="48" t="s">
        <v>81</v>
      </c>
      <c r="J718" s="50" t="s">
        <v>1384</v>
      </c>
      <c r="K718" s="49">
        <v>1335782.8</v>
      </c>
      <c r="L718" s="49">
        <v>1324376.3012159273</v>
      </c>
      <c r="M718" s="50">
        <f t="shared" si="15"/>
        <v>54</v>
      </c>
      <c r="N718" s="68" t="s">
        <v>349</v>
      </c>
    </row>
    <row r="719" spans="1:14" ht="127.5" customHeight="1" x14ac:dyDescent="0.25">
      <c r="A719" s="86">
        <v>711</v>
      </c>
      <c r="B719" s="50" t="s">
        <v>1508</v>
      </c>
      <c r="C719" s="69" t="s">
        <v>1509</v>
      </c>
      <c r="D719" s="69" t="s">
        <v>46</v>
      </c>
      <c r="E719" s="69" t="s">
        <v>1465</v>
      </c>
      <c r="F719" s="69" t="s">
        <v>1581</v>
      </c>
      <c r="G719" s="87" t="s">
        <v>1548</v>
      </c>
      <c r="H719" s="47">
        <v>90</v>
      </c>
      <c r="I719" s="48">
        <v>0</v>
      </c>
      <c r="J719" s="50" t="s">
        <v>1476</v>
      </c>
      <c r="K719" s="49">
        <v>1347084.59</v>
      </c>
      <c r="L719" s="49">
        <v>1347084.59</v>
      </c>
      <c r="M719" s="50">
        <f t="shared" si="15"/>
        <v>55</v>
      </c>
      <c r="N719" s="68" t="s">
        <v>349</v>
      </c>
    </row>
    <row r="720" spans="1:14" ht="127.5" customHeight="1" x14ac:dyDescent="0.25">
      <c r="A720" s="86">
        <v>712</v>
      </c>
      <c r="B720" s="50" t="s">
        <v>1508</v>
      </c>
      <c r="C720" s="69" t="s">
        <v>1509</v>
      </c>
      <c r="D720" s="69" t="s">
        <v>39</v>
      </c>
      <c r="E720" s="69" t="s">
        <v>1465</v>
      </c>
      <c r="F720" s="69" t="s">
        <v>1582</v>
      </c>
      <c r="G720" s="69" t="s">
        <v>1583</v>
      </c>
      <c r="H720" s="47">
        <v>90</v>
      </c>
      <c r="I720" s="48" t="s">
        <v>176</v>
      </c>
      <c r="J720" s="50" t="s">
        <v>1512</v>
      </c>
      <c r="K720" s="49">
        <v>1350000</v>
      </c>
      <c r="L720" s="49">
        <v>1341184.5454453647</v>
      </c>
      <c r="M720" s="50">
        <f t="shared" si="15"/>
        <v>56</v>
      </c>
      <c r="N720" s="68" t="s">
        <v>349</v>
      </c>
    </row>
    <row r="721" spans="1:14" ht="127.5" customHeight="1" x14ac:dyDescent="0.25">
      <c r="A721" s="86">
        <v>713</v>
      </c>
      <c r="B721" s="50" t="s">
        <v>1508</v>
      </c>
      <c r="C721" s="69" t="s">
        <v>1509</v>
      </c>
      <c r="D721" s="69" t="s">
        <v>39</v>
      </c>
      <c r="E721" s="69" t="s">
        <v>1465</v>
      </c>
      <c r="F721" s="69" t="s">
        <v>1584</v>
      </c>
      <c r="G721" s="69" t="s">
        <v>1585</v>
      </c>
      <c r="H721" s="47">
        <v>90</v>
      </c>
      <c r="I721" s="48" t="s">
        <v>176</v>
      </c>
      <c r="J721" s="50" t="s">
        <v>292</v>
      </c>
      <c r="K721" s="49">
        <v>1350000</v>
      </c>
      <c r="L721" s="49">
        <v>1341184.5454453647</v>
      </c>
      <c r="M721" s="50">
        <f t="shared" si="15"/>
        <v>57</v>
      </c>
      <c r="N721" s="68" t="s">
        <v>349</v>
      </c>
    </row>
    <row r="722" spans="1:14" ht="127.5" customHeight="1" x14ac:dyDescent="0.25">
      <c r="A722" s="86">
        <v>714</v>
      </c>
      <c r="B722" s="50" t="s">
        <v>1508</v>
      </c>
      <c r="C722" s="69" t="s">
        <v>1509</v>
      </c>
      <c r="D722" s="69" t="s">
        <v>1438</v>
      </c>
      <c r="E722" s="69" t="s">
        <v>1465</v>
      </c>
      <c r="F722" s="69" t="s">
        <v>1586</v>
      </c>
      <c r="G722" s="69" t="s">
        <v>1587</v>
      </c>
      <c r="H722" s="47">
        <v>60</v>
      </c>
      <c r="I722" s="48" t="s">
        <v>81</v>
      </c>
      <c r="J722" s="50" t="s">
        <v>1384</v>
      </c>
      <c r="K722" s="49">
        <v>1362167.25</v>
      </c>
      <c r="L722" s="49">
        <v>1350535.4494701317</v>
      </c>
      <c r="M722" s="50">
        <f t="shared" si="15"/>
        <v>58</v>
      </c>
      <c r="N722" s="68" t="s">
        <v>349</v>
      </c>
    </row>
    <row r="723" spans="1:14" ht="127.5" customHeight="1" x14ac:dyDescent="0.25">
      <c r="A723" s="86">
        <v>715</v>
      </c>
      <c r="B723" s="50" t="s">
        <v>1508</v>
      </c>
      <c r="C723" s="69" t="s">
        <v>1509</v>
      </c>
      <c r="D723" s="69" t="s">
        <v>1438</v>
      </c>
      <c r="E723" s="69" t="s">
        <v>1465</v>
      </c>
      <c r="F723" s="69" t="s">
        <v>1588</v>
      </c>
      <c r="G723" s="69" t="s">
        <v>1589</v>
      </c>
      <c r="H723" s="47">
        <v>60</v>
      </c>
      <c r="I723" s="48" t="s">
        <v>81</v>
      </c>
      <c r="J723" s="50" t="s">
        <v>1384</v>
      </c>
      <c r="K723" s="49">
        <v>1374206.6</v>
      </c>
      <c r="L723" s="49">
        <v>1362471.9932121562</v>
      </c>
      <c r="M723" s="50">
        <f t="shared" si="15"/>
        <v>59</v>
      </c>
      <c r="N723" s="68" t="s">
        <v>349</v>
      </c>
    </row>
    <row r="724" spans="1:14" ht="127.5" customHeight="1" x14ac:dyDescent="0.25">
      <c r="A724" s="86">
        <v>716</v>
      </c>
      <c r="B724" s="50" t="s">
        <v>1508</v>
      </c>
      <c r="C724" s="69" t="s">
        <v>1509</v>
      </c>
      <c r="D724" s="69" t="s">
        <v>1438</v>
      </c>
      <c r="E724" s="69" t="s">
        <v>1465</v>
      </c>
      <c r="F724" s="69" t="s">
        <v>1590</v>
      </c>
      <c r="G724" s="69" t="s">
        <v>1583</v>
      </c>
      <c r="H724" s="47">
        <v>60</v>
      </c>
      <c r="I724" s="48" t="s">
        <v>81</v>
      </c>
      <c r="J724" s="50" t="s">
        <v>1384</v>
      </c>
      <c r="K724" s="49">
        <v>1442109.5</v>
      </c>
      <c r="L724" s="49">
        <v>1429795.0576683199</v>
      </c>
      <c r="M724" s="50">
        <f t="shared" si="15"/>
        <v>60</v>
      </c>
      <c r="N724" s="68" t="s">
        <v>349</v>
      </c>
    </row>
    <row r="725" spans="1:14" ht="127.5" customHeight="1" x14ac:dyDescent="0.25">
      <c r="A725" s="86">
        <v>717</v>
      </c>
      <c r="B725" s="51" t="s">
        <v>1591</v>
      </c>
      <c r="C725" s="69" t="s">
        <v>1592</v>
      </c>
      <c r="D725" s="89" t="s">
        <v>1593</v>
      </c>
      <c r="E725" s="89" t="s">
        <v>1594</v>
      </c>
      <c r="F725" s="89" t="s">
        <v>1595</v>
      </c>
      <c r="G725" s="89" t="s">
        <v>1596</v>
      </c>
      <c r="H725" s="100">
        <v>60</v>
      </c>
      <c r="I725" s="105">
        <v>3.92</v>
      </c>
      <c r="J725" s="50" t="s">
        <v>1384</v>
      </c>
      <c r="K725" s="106">
        <v>1101350</v>
      </c>
      <c r="L725" s="49">
        <v>1076497.3922323713</v>
      </c>
      <c r="M725" s="50">
        <f t="shared" si="15"/>
        <v>1</v>
      </c>
      <c r="N725" s="68" t="s">
        <v>349</v>
      </c>
    </row>
    <row r="726" spans="1:14" ht="127.5" customHeight="1" x14ac:dyDescent="0.25">
      <c r="A726" s="86">
        <v>718</v>
      </c>
      <c r="B726" s="50" t="s">
        <v>1591</v>
      </c>
      <c r="C726" s="69" t="s">
        <v>1592</v>
      </c>
      <c r="D726" s="69" t="s">
        <v>29</v>
      </c>
      <c r="E726" s="69" t="s">
        <v>1379</v>
      </c>
      <c r="F726" s="69" t="s">
        <v>1597</v>
      </c>
      <c r="G726" s="69" t="s">
        <v>1597</v>
      </c>
      <c r="H726" s="47">
        <v>21</v>
      </c>
      <c r="I726" s="48">
        <v>132</v>
      </c>
      <c r="J726" s="50" t="s">
        <v>1381</v>
      </c>
      <c r="K726" s="49">
        <v>1182200</v>
      </c>
      <c r="L726" s="49">
        <v>1224180.1484799974</v>
      </c>
      <c r="M726" s="50">
        <f t="shared" si="15"/>
        <v>2</v>
      </c>
      <c r="N726" s="68" t="s">
        <v>349</v>
      </c>
    </row>
    <row r="727" spans="1:14" ht="127.5" customHeight="1" x14ac:dyDescent="0.25">
      <c r="A727" s="86">
        <v>719</v>
      </c>
      <c r="B727" s="50" t="s">
        <v>1591</v>
      </c>
      <c r="C727" s="69" t="s">
        <v>1592</v>
      </c>
      <c r="D727" s="69" t="s">
        <v>39</v>
      </c>
      <c r="E727" s="69" t="s">
        <v>1382</v>
      </c>
      <c r="F727" s="69" t="s">
        <v>1598</v>
      </c>
      <c r="G727" s="69" t="s">
        <v>1598</v>
      </c>
      <c r="H727" s="47">
        <v>35</v>
      </c>
      <c r="I727" s="48"/>
      <c r="J727" s="50" t="s">
        <v>292</v>
      </c>
      <c r="K727" s="49">
        <v>1190400</v>
      </c>
      <c r="L727" s="49">
        <v>1161957.8048780488</v>
      </c>
      <c r="M727" s="50">
        <f t="shared" si="15"/>
        <v>3</v>
      </c>
      <c r="N727" s="68" t="s">
        <v>349</v>
      </c>
    </row>
    <row r="728" spans="1:14" ht="127.5" customHeight="1" x14ac:dyDescent="0.25">
      <c r="A728" s="86">
        <v>720</v>
      </c>
      <c r="B728" s="50" t="s">
        <v>1591</v>
      </c>
      <c r="C728" s="69" t="s">
        <v>1592</v>
      </c>
      <c r="D728" s="69" t="s">
        <v>29</v>
      </c>
      <c r="E728" s="69" t="s">
        <v>1379</v>
      </c>
      <c r="F728" s="69" t="s">
        <v>1597</v>
      </c>
      <c r="G728" s="69" t="s">
        <v>1597</v>
      </c>
      <c r="H728" s="47">
        <v>21</v>
      </c>
      <c r="I728" s="48">
        <v>132</v>
      </c>
      <c r="J728" s="50" t="s">
        <v>1599</v>
      </c>
      <c r="K728" s="49">
        <v>1239700</v>
      </c>
      <c r="L728" s="49">
        <v>1283721.9844955616</v>
      </c>
      <c r="M728" s="50">
        <f t="shared" si="15"/>
        <v>4</v>
      </c>
      <c r="N728" s="68" t="s">
        <v>349</v>
      </c>
    </row>
    <row r="729" spans="1:14" ht="127.5" customHeight="1" x14ac:dyDescent="0.25">
      <c r="A729" s="86">
        <v>721</v>
      </c>
      <c r="B729" s="50" t="s">
        <v>1591</v>
      </c>
      <c r="C729" s="69" t="s">
        <v>1592</v>
      </c>
      <c r="D729" s="69" t="s">
        <v>1438</v>
      </c>
      <c r="E729" s="69" t="s">
        <v>1382</v>
      </c>
      <c r="F729" s="69" t="s">
        <v>1600</v>
      </c>
      <c r="G729" s="69" t="s">
        <v>1600</v>
      </c>
      <c r="H729" s="47">
        <v>60</v>
      </c>
      <c r="I729" s="48" t="s">
        <v>176</v>
      </c>
      <c r="J729" s="50" t="s">
        <v>1384</v>
      </c>
      <c r="K729" s="49">
        <v>1361811.9</v>
      </c>
      <c r="L729" s="49">
        <v>1331081.8169165212</v>
      </c>
      <c r="M729" s="50">
        <f t="shared" si="15"/>
        <v>5</v>
      </c>
      <c r="N729" s="68" t="s">
        <v>349</v>
      </c>
    </row>
    <row r="730" spans="1:14" ht="127.5" customHeight="1" x14ac:dyDescent="0.25">
      <c r="A730" s="86">
        <v>722</v>
      </c>
      <c r="B730" s="50" t="s">
        <v>1591</v>
      </c>
      <c r="C730" s="69" t="s">
        <v>1592</v>
      </c>
      <c r="D730" s="69" t="s">
        <v>1438</v>
      </c>
      <c r="E730" s="69" t="s">
        <v>1382</v>
      </c>
      <c r="F730" s="69" t="s">
        <v>1601</v>
      </c>
      <c r="G730" s="69" t="s">
        <v>1598</v>
      </c>
      <c r="H730" s="47">
        <v>60</v>
      </c>
      <c r="I730" s="48" t="s">
        <v>176</v>
      </c>
      <c r="J730" s="50" t="s">
        <v>1384</v>
      </c>
      <c r="K730" s="49">
        <v>1367561.9</v>
      </c>
      <c r="L730" s="49">
        <v>1336702.0647989712</v>
      </c>
      <c r="M730" s="50">
        <f t="shared" si="15"/>
        <v>6</v>
      </c>
      <c r="N730" s="68" t="s">
        <v>349</v>
      </c>
    </row>
    <row r="731" spans="1:14" ht="127.5" customHeight="1" x14ac:dyDescent="0.25">
      <c r="A731" s="86">
        <v>723</v>
      </c>
      <c r="B731" s="50" t="s">
        <v>1591</v>
      </c>
      <c r="C731" s="69" t="s">
        <v>1592</v>
      </c>
      <c r="D731" s="89" t="s">
        <v>1593</v>
      </c>
      <c r="E731" s="69" t="s">
        <v>1505</v>
      </c>
      <c r="F731" s="69" t="s">
        <v>1602</v>
      </c>
      <c r="G731" s="69" t="s">
        <v>1603</v>
      </c>
      <c r="H731" s="100">
        <v>45</v>
      </c>
      <c r="I731" s="105"/>
      <c r="J731" s="50" t="s">
        <v>1507</v>
      </c>
      <c r="K731" s="106">
        <v>1370813.4</v>
      </c>
      <c r="L731" s="49">
        <v>1443830.1696714223</v>
      </c>
      <c r="M731" s="50">
        <f t="shared" si="15"/>
        <v>7</v>
      </c>
      <c r="N731" s="68" t="s">
        <v>349</v>
      </c>
    </row>
    <row r="732" spans="1:14" ht="127.5" customHeight="1" x14ac:dyDescent="0.25">
      <c r="A732" s="86">
        <v>724</v>
      </c>
      <c r="B732" s="50" t="s">
        <v>1591</v>
      </c>
      <c r="C732" s="69" t="s">
        <v>1592</v>
      </c>
      <c r="D732" s="69" t="s">
        <v>1438</v>
      </c>
      <c r="E732" s="69" t="s">
        <v>1382</v>
      </c>
      <c r="F732" s="69" t="s">
        <v>1604</v>
      </c>
      <c r="G732" s="69" t="s">
        <v>1604</v>
      </c>
      <c r="H732" s="47">
        <v>60</v>
      </c>
      <c r="I732" s="48" t="s">
        <v>176</v>
      </c>
      <c r="J732" s="50" t="s">
        <v>1384</v>
      </c>
      <c r="K732" s="49">
        <v>1413561.9</v>
      </c>
      <c r="L732" s="49">
        <v>1381664.04785857</v>
      </c>
      <c r="M732" s="50">
        <f t="shared" si="15"/>
        <v>8</v>
      </c>
      <c r="N732" s="68" t="s">
        <v>349</v>
      </c>
    </row>
    <row r="733" spans="1:14" ht="127.5" customHeight="1" x14ac:dyDescent="0.25">
      <c r="A733" s="86">
        <v>725</v>
      </c>
      <c r="B733" s="50" t="s">
        <v>1591</v>
      </c>
      <c r="C733" s="69" t="s">
        <v>1592</v>
      </c>
      <c r="D733" s="89" t="s">
        <v>1593</v>
      </c>
      <c r="E733" s="69" t="s">
        <v>1594</v>
      </c>
      <c r="F733" s="69" t="s">
        <v>1595</v>
      </c>
      <c r="G733" s="69" t="s">
        <v>1605</v>
      </c>
      <c r="H733" s="47">
        <v>60</v>
      </c>
      <c r="I733" s="48">
        <v>3.92</v>
      </c>
      <c r="J733" s="50" t="s">
        <v>1384</v>
      </c>
      <c r="K733" s="106">
        <v>1428525</v>
      </c>
      <c r="L733" s="49">
        <v>1396289.4967437675</v>
      </c>
      <c r="M733" s="50">
        <f t="shared" si="15"/>
        <v>9</v>
      </c>
      <c r="N733" s="68" t="s">
        <v>349</v>
      </c>
    </row>
    <row r="734" spans="1:14" ht="127.5" customHeight="1" x14ac:dyDescent="0.25">
      <c r="A734" s="86">
        <v>726</v>
      </c>
      <c r="B734" s="50" t="s">
        <v>1591</v>
      </c>
      <c r="C734" s="69" t="s">
        <v>1592</v>
      </c>
      <c r="D734" s="69" t="s">
        <v>39</v>
      </c>
      <c r="E734" s="69" t="s">
        <v>1465</v>
      </c>
      <c r="F734" s="69" t="s">
        <v>1606</v>
      </c>
      <c r="G734" s="69" t="s">
        <v>1607</v>
      </c>
      <c r="H734" s="47">
        <v>90</v>
      </c>
      <c r="I734" s="48" t="s">
        <v>176</v>
      </c>
      <c r="J734" s="50" t="s">
        <v>1512</v>
      </c>
      <c r="K734" s="49">
        <v>1494000</v>
      </c>
      <c r="L734" s="49">
        <v>1551473.245064182</v>
      </c>
      <c r="M734" s="50">
        <f t="shared" si="15"/>
        <v>10</v>
      </c>
      <c r="N734" s="68" t="s">
        <v>349</v>
      </c>
    </row>
    <row r="735" spans="1:14" ht="127.5" customHeight="1" x14ac:dyDescent="0.25">
      <c r="A735" s="86">
        <v>727</v>
      </c>
      <c r="B735" s="50" t="s">
        <v>1591</v>
      </c>
      <c r="C735" s="69" t="s">
        <v>1608</v>
      </c>
      <c r="D735" s="69" t="s">
        <v>47</v>
      </c>
      <c r="E735" s="69" t="s">
        <v>1500</v>
      </c>
      <c r="F735" s="69" t="s">
        <v>1609</v>
      </c>
      <c r="G735" s="87" t="s">
        <v>1610</v>
      </c>
      <c r="H735" s="47">
        <v>45</v>
      </c>
      <c r="I735" s="48" t="s">
        <v>1611</v>
      </c>
      <c r="J735" s="50" t="s">
        <v>1503</v>
      </c>
      <c r="K735" s="49">
        <v>1510410</v>
      </c>
      <c r="L735" s="49">
        <v>1614280.4485502574</v>
      </c>
      <c r="M735" s="50">
        <f t="shared" si="15"/>
        <v>11</v>
      </c>
      <c r="N735" s="68" t="s">
        <v>349</v>
      </c>
    </row>
    <row r="736" spans="1:14" ht="127.5" customHeight="1" x14ac:dyDescent="0.25">
      <c r="A736" s="86">
        <v>728</v>
      </c>
      <c r="B736" s="50" t="s">
        <v>1591</v>
      </c>
      <c r="C736" s="69" t="s">
        <v>1592</v>
      </c>
      <c r="D736" s="69" t="s">
        <v>138</v>
      </c>
      <c r="E736" s="69" t="s">
        <v>1394</v>
      </c>
      <c r="F736" s="69" t="s">
        <v>1612</v>
      </c>
      <c r="G736" s="87" t="s">
        <v>1613</v>
      </c>
      <c r="H736" s="50" t="s">
        <v>1356</v>
      </c>
      <c r="I736" s="48" t="s">
        <v>81</v>
      </c>
      <c r="J736" s="50" t="s">
        <v>1483</v>
      </c>
      <c r="K736" s="49">
        <v>1524121.45</v>
      </c>
      <c r="L736" s="49">
        <v>1511979.446650794</v>
      </c>
      <c r="M736" s="50">
        <f t="shared" si="15"/>
        <v>12</v>
      </c>
      <c r="N736" s="68" t="s">
        <v>349</v>
      </c>
    </row>
    <row r="737" spans="1:14" ht="127.5" customHeight="1" x14ac:dyDescent="0.25">
      <c r="A737" s="86">
        <v>729</v>
      </c>
      <c r="B737" s="50" t="s">
        <v>1591</v>
      </c>
      <c r="C737" s="69" t="s">
        <v>1592</v>
      </c>
      <c r="D737" s="69" t="s">
        <v>1438</v>
      </c>
      <c r="E737" s="69" t="s">
        <v>1465</v>
      </c>
      <c r="F737" s="69" t="s">
        <v>1614</v>
      </c>
      <c r="G737" s="69" t="s">
        <v>1615</v>
      </c>
      <c r="H737" s="47">
        <v>60</v>
      </c>
      <c r="I737" s="48" t="s">
        <v>81</v>
      </c>
      <c r="J737" s="50" t="s">
        <v>1384</v>
      </c>
      <c r="K737" s="49">
        <v>1540756.5</v>
      </c>
      <c r="L737" s="49">
        <v>1527599.6925131821</v>
      </c>
      <c r="M737" s="50">
        <f t="shared" si="15"/>
        <v>13</v>
      </c>
      <c r="N737" s="68" t="s">
        <v>349</v>
      </c>
    </row>
    <row r="738" spans="1:14" ht="127.5" customHeight="1" x14ac:dyDescent="0.25">
      <c r="A738" s="86">
        <v>730</v>
      </c>
      <c r="B738" s="50" t="s">
        <v>1591</v>
      </c>
      <c r="C738" s="69" t="s">
        <v>1592</v>
      </c>
      <c r="D738" s="69" t="s">
        <v>1438</v>
      </c>
      <c r="E738" s="69" t="s">
        <v>1465</v>
      </c>
      <c r="F738" s="69" t="s">
        <v>1616</v>
      </c>
      <c r="G738" s="69" t="s">
        <v>1610</v>
      </c>
      <c r="H738" s="47">
        <v>60</v>
      </c>
      <c r="I738" s="48" t="s">
        <v>81</v>
      </c>
      <c r="J738" s="50" t="s">
        <v>1384</v>
      </c>
      <c r="K738" s="49">
        <v>1541182</v>
      </c>
      <c r="L738" s="49">
        <v>1528021.5590892211</v>
      </c>
      <c r="M738" s="50">
        <f t="shared" si="15"/>
        <v>14</v>
      </c>
      <c r="N738" s="68" t="s">
        <v>349</v>
      </c>
    </row>
    <row r="739" spans="1:14" ht="127.5" customHeight="1" x14ac:dyDescent="0.25">
      <c r="A739" s="86">
        <v>731</v>
      </c>
      <c r="B739" s="50" t="s">
        <v>1591</v>
      </c>
      <c r="C739" s="69" t="s">
        <v>1592</v>
      </c>
      <c r="D739" s="69" t="s">
        <v>39</v>
      </c>
      <c r="E739" s="69" t="s">
        <v>1465</v>
      </c>
      <c r="F739" s="69" t="s">
        <v>1617</v>
      </c>
      <c r="G739" s="69" t="s">
        <v>1618</v>
      </c>
      <c r="H739" s="47">
        <v>90</v>
      </c>
      <c r="I739" s="48" t="s">
        <v>176</v>
      </c>
      <c r="J739" s="50" t="s">
        <v>292</v>
      </c>
      <c r="K739" s="49">
        <v>1550000</v>
      </c>
      <c r="L739" s="49">
        <v>1609627.5300197336</v>
      </c>
      <c r="M739" s="50">
        <f t="shared" si="15"/>
        <v>15</v>
      </c>
      <c r="N739" s="68" t="s">
        <v>349</v>
      </c>
    </row>
    <row r="740" spans="1:14" ht="127.5" customHeight="1" x14ac:dyDescent="0.25">
      <c r="A740" s="86">
        <v>732</v>
      </c>
      <c r="B740" s="50" t="s">
        <v>1591</v>
      </c>
      <c r="C740" s="69" t="s">
        <v>1592</v>
      </c>
      <c r="D740" s="69" t="s">
        <v>1438</v>
      </c>
      <c r="E740" s="69" t="s">
        <v>1382</v>
      </c>
      <c r="F740" s="69" t="s">
        <v>1619</v>
      </c>
      <c r="G740" s="69" t="s">
        <v>1619</v>
      </c>
      <c r="H740" s="47">
        <v>60</v>
      </c>
      <c r="I740" s="48" t="s">
        <v>176</v>
      </c>
      <c r="J740" s="50" t="s">
        <v>1384</v>
      </c>
      <c r="K740" s="49">
        <v>1568811.9</v>
      </c>
      <c r="L740" s="49">
        <v>1533410.7406847156</v>
      </c>
      <c r="M740" s="50">
        <f t="shared" si="15"/>
        <v>16</v>
      </c>
      <c r="N740" s="68" t="s">
        <v>349</v>
      </c>
    </row>
    <row r="741" spans="1:14" ht="127.5" customHeight="1" x14ac:dyDescent="0.25">
      <c r="A741" s="86">
        <v>733</v>
      </c>
      <c r="B741" s="50" t="s">
        <v>1591</v>
      </c>
      <c r="C741" s="69" t="s">
        <v>1592</v>
      </c>
      <c r="D741" s="69" t="s">
        <v>848</v>
      </c>
      <c r="E741" s="69" t="s">
        <v>849</v>
      </c>
      <c r="F741" s="69" t="s">
        <v>1620</v>
      </c>
      <c r="G741" s="87" t="s">
        <v>1621</v>
      </c>
      <c r="H741" s="47">
        <v>90</v>
      </c>
      <c r="I741" s="48" t="s">
        <v>81</v>
      </c>
      <c r="J741" s="50" t="s">
        <v>1360</v>
      </c>
      <c r="K741" s="49">
        <v>1578276.7399999995</v>
      </c>
      <c r="L741" s="49">
        <v>1567986.5015469007</v>
      </c>
      <c r="M741" s="50">
        <f t="shared" si="15"/>
        <v>17</v>
      </c>
      <c r="N741" s="68" t="s">
        <v>349</v>
      </c>
    </row>
    <row r="742" spans="1:14" ht="127.5" customHeight="1" x14ac:dyDescent="0.25">
      <c r="A742" s="86">
        <v>734</v>
      </c>
      <c r="B742" s="50" t="s">
        <v>1591</v>
      </c>
      <c r="C742" s="69" t="s">
        <v>1608</v>
      </c>
      <c r="D742" s="69" t="s">
        <v>47</v>
      </c>
      <c r="E742" s="69" t="s">
        <v>1500</v>
      </c>
      <c r="F742" s="69" t="s">
        <v>1622</v>
      </c>
      <c r="G742" s="87" t="s">
        <v>1607</v>
      </c>
      <c r="H742" s="47">
        <v>45</v>
      </c>
      <c r="I742" s="48" t="s">
        <v>1611</v>
      </c>
      <c r="J742" s="50" t="s">
        <v>1503</v>
      </c>
      <c r="K742" s="49">
        <v>1586310</v>
      </c>
      <c r="L742" s="49">
        <v>1695400.0690804212</v>
      </c>
      <c r="M742" s="50">
        <f t="shared" si="15"/>
        <v>18</v>
      </c>
      <c r="N742" s="68" t="s">
        <v>349</v>
      </c>
    </row>
    <row r="743" spans="1:14" ht="127.5" customHeight="1" x14ac:dyDescent="0.25">
      <c r="A743" s="86">
        <v>735</v>
      </c>
      <c r="B743" s="51" t="s">
        <v>1591</v>
      </c>
      <c r="C743" s="69" t="s">
        <v>1592</v>
      </c>
      <c r="D743" s="89" t="s">
        <v>1593</v>
      </c>
      <c r="E743" s="89" t="s">
        <v>1594</v>
      </c>
      <c r="F743" s="89" t="s">
        <v>1595</v>
      </c>
      <c r="G743" s="89" t="s">
        <v>1623</v>
      </c>
      <c r="H743" s="100">
        <v>60</v>
      </c>
      <c r="I743" s="105">
        <v>3.92</v>
      </c>
      <c r="J743" s="50" t="s">
        <v>1384</v>
      </c>
      <c r="K743" s="106">
        <v>1626727.5</v>
      </c>
      <c r="L743" s="49">
        <v>1590019.4412518137</v>
      </c>
      <c r="M743" s="50">
        <f t="shared" si="15"/>
        <v>19</v>
      </c>
      <c r="N743" s="68" t="s">
        <v>349</v>
      </c>
    </row>
    <row r="744" spans="1:14" ht="127.5" customHeight="1" x14ac:dyDescent="0.25">
      <c r="A744" s="86">
        <v>736</v>
      </c>
      <c r="B744" s="50" t="s">
        <v>1591</v>
      </c>
      <c r="C744" s="69" t="s">
        <v>1592</v>
      </c>
      <c r="D744" s="69" t="s">
        <v>25</v>
      </c>
      <c r="E744" s="69" t="s">
        <v>1347</v>
      </c>
      <c r="F744" s="69" t="s">
        <v>1624</v>
      </c>
      <c r="G744" s="87" t="s">
        <v>1625</v>
      </c>
      <c r="H744" s="47">
        <v>90</v>
      </c>
      <c r="I744" s="48" t="s">
        <v>81</v>
      </c>
      <c r="J744" s="50" t="s">
        <v>1350</v>
      </c>
      <c r="K744" s="49">
        <v>1583834.05</v>
      </c>
      <c r="L744" s="49">
        <v>1570786.7360242915</v>
      </c>
      <c r="M744" s="50">
        <f t="shared" si="15"/>
        <v>20</v>
      </c>
      <c r="N744" s="68" t="s">
        <v>349</v>
      </c>
    </row>
    <row r="745" spans="1:14" ht="127.5" customHeight="1" x14ac:dyDescent="0.25">
      <c r="A745" s="86">
        <v>737</v>
      </c>
      <c r="B745" s="50" t="s">
        <v>1591</v>
      </c>
      <c r="C745" s="69" t="s">
        <v>1592</v>
      </c>
      <c r="D745" s="69" t="s">
        <v>9</v>
      </c>
      <c r="E745" s="69" t="s">
        <v>1347</v>
      </c>
      <c r="F745" s="69" t="s">
        <v>1626</v>
      </c>
      <c r="G745" s="87" t="s">
        <v>1627</v>
      </c>
      <c r="H745" s="47" t="s">
        <v>1399</v>
      </c>
      <c r="I745" s="91" t="s">
        <v>81</v>
      </c>
      <c r="J745" s="50" t="s">
        <v>1402</v>
      </c>
      <c r="K745" s="49">
        <v>1660763</v>
      </c>
      <c r="L745" s="49">
        <v>1648249.8540576755</v>
      </c>
      <c r="M745" s="50">
        <f t="shared" si="15"/>
        <v>21</v>
      </c>
      <c r="N745" s="68" t="s">
        <v>349</v>
      </c>
    </row>
    <row r="746" spans="1:14" ht="127.5" customHeight="1" x14ac:dyDescent="0.25">
      <c r="A746" s="86">
        <v>738</v>
      </c>
      <c r="B746" s="50" t="s">
        <v>1591</v>
      </c>
      <c r="C746" s="69" t="s">
        <v>1592</v>
      </c>
      <c r="D746" s="69" t="s">
        <v>9</v>
      </c>
      <c r="E746" s="69" t="s">
        <v>1347</v>
      </c>
      <c r="F746" s="69" t="s">
        <v>1626</v>
      </c>
      <c r="G746" s="87" t="s">
        <v>1625</v>
      </c>
      <c r="H746" s="47" t="s">
        <v>1399</v>
      </c>
      <c r="I746" s="91" t="s">
        <v>81</v>
      </c>
      <c r="J746" s="50" t="s">
        <v>1402</v>
      </c>
      <c r="K746" s="49">
        <v>1680763</v>
      </c>
      <c r="L746" s="49">
        <v>1668099.1625268271</v>
      </c>
      <c r="M746" s="50">
        <f t="shared" si="15"/>
        <v>22</v>
      </c>
      <c r="N746" s="68" t="s">
        <v>349</v>
      </c>
    </row>
    <row r="747" spans="1:14" ht="127.5" customHeight="1" x14ac:dyDescent="0.25">
      <c r="A747" s="86">
        <v>739</v>
      </c>
      <c r="B747" s="50" t="s">
        <v>1591</v>
      </c>
      <c r="C747" s="69" t="s">
        <v>1592</v>
      </c>
      <c r="D747" s="69" t="s">
        <v>1438</v>
      </c>
      <c r="E747" s="69" t="s">
        <v>1465</v>
      </c>
      <c r="F747" s="69" t="s">
        <v>1628</v>
      </c>
      <c r="G747" s="69" t="s">
        <v>1607</v>
      </c>
      <c r="H747" s="47">
        <v>60</v>
      </c>
      <c r="I747" s="48" t="s">
        <v>81</v>
      </c>
      <c r="J747" s="50" t="s">
        <v>1384</v>
      </c>
      <c r="K747" s="49">
        <v>1693162.55</v>
      </c>
      <c r="L747" s="49">
        <v>1678704.3187906952</v>
      </c>
      <c r="M747" s="50">
        <f t="shared" si="15"/>
        <v>23</v>
      </c>
      <c r="N747" s="68" t="s">
        <v>349</v>
      </c>
    </row>
    <row r="748" spans="1:14" ht="127.5" customHeight="1" x14ac:dyDescent="0.25">
      <c r="A748" s="86">
        <v>740</v>
      </c>
      <c r="B748" s="50" t="s">
        <v>1591</v>
      </c>
      <c r="C748" s="69" t="s">
        <v>1592</v>
      </c>
      <c r="D748" s="69" t="s">
        <v>1438</v>
      </c>
      <c r="E748" s="69" t="s">
        <v>1465</v>
      </c>
      <c r="F748" s="69" t="s">
        <v>1629</v>
      </c>
      <c r="G748" s="69" t="s">
        <v>1618</v>
      </c>
      <c r="H748" s="47">
        <v>60</v>
      </c>
      <c r="I748" s="48" t="s">
        <v>81</v>
      </c>
      <c r="J748" s="50" t="s">
        <v>1384</v>
      </c>
      <c r="K748" s="49">
        <v>1714501.95</v>
      </c>
      <c r="L748" s="49">
        <v>1699861.497669003</v>
      </c>
      <c r="M748" s="50">
        <f t="shared" si="15"/>
        <v>24</v>
      </c>
      <c r="N748" s="68" t="s">
        <v>349</v>
      </c>
    </row>
    <row r="749" spans="1:14" ht="127.5" customHeight="1" x14ac:dyDescent="0.25">
      <c r="A749" s="86">
        <v>741</v>
      </c>
      <c r="B749" s="51" t="s">
        <v>1591</v>
      </c>
      <c r="C749" s="69" t="s">
        <v>1592</v>
      </c>
      <c r="D749" s="89" t="s">
        <v>1593</v>
      </c>
      <c r="E749" s="89" t="s">
        <v>1594</v>
      </c>
      <c r="F749" s="89" t="s">
        <v>1595</v>
      </c>
      <c r="G749" s="89" t="s">
        <v>1630</v>
      </c>
      <c r="H749" s="100">
        <v>60</v>
      </c>
      <c r="I749" s="105">
        <v>3.68</v>
      </c>
      <c r="J749" s="50" t="s">
        <v>1384</v>
      </c>
      <c r="K749" s="106">
        <v>1744147.1</v>
      </c>
      <c r="L749" s="49">
        <v>1704789.3992097452</v>
      </c>
      <c r="M749" s="50">
        <f t="shared" si="15"/>
        <v>25</v>
      </c>
      <c r="N749" s="68" t="s">
        <v>349</v>
      </c>
    </row>
    <row r="750" spans="1:14" ht="127.5" customHeight="1" x14ac:dyDescent="0.25">
      <c r="A750" s="86">
        <v>742</v>
      </c>
      <c r="B750" s="51" t="s">
        <v>1591</v>
      </c>
      <c r="C750" s="69" t="s">
        <v>1592</v>
      </c>
      <c r="D750" s="89" t="s">
        <v>1593</v>
      </c>
      <c r="E750" s="89" t="s">
        <v>1594</v>
      </c>
      <c r="F750" s="89" t="s">
        <v>1595</v>
      </c>
      <c r="G750" s="89" t="s">
        <v>1631</v>
      </c>
      <c r="H750" s="100">
        <v>60</v>
      </c>
      <c r="I750" s="105">
        <v>3.68</v>
      </c>
      <c r="J750" s="50" t="s">
        <v>1384</v>
      </c>
      <c r="K750" s="106">
        <v>1744572.6</v>
      </c>
      <c r="L750" s="49">
        <v>1705205.2975530466</v>
      </c>
      <c r="M750" s="50">
        <f t="shared" si="15"/>
        <v>26</v>
      </c>
      <c r="N750" s="68" t="s">
        <v>349</v>
      </c>
    </row>
    <row r="751" spans="1:14" ht="127.5" customHeight="1" x14ac:dyDescent="0.25">
      <c r="A751" s="86">
        <v>743</v>
      </c>
      <c r="B751" s="50" t="s">
        <v>1591</v>
      </c>
      <c r="C751" s="69" t="s">
        <v>1592</v>
      </c>
      <c r="D751" s="69" t="s">
        <v>1438</v>
      </c>
      <c r="E751" s="69" t="s">
        <v>1382</v>
      </c>
      <c r="F751" s="69" t="s">
        <v>1632</v>
      </c>
      <c r="G751" s="69" t="s">
        <v>1632</v>
      </c>
      <c r="H751" s="47">
        <v>60</v>
      </c>
      <c r="I751" s="48" t="s">
        <v>176</v>
      </c>
      <c r="J751" s="50" t="s">
        <v>1384</v>
      </c>
      <c r="K751" s="49">
        <v>1762586.9</v>
      </c>
      <c r="L751" s="49">
        <v>1722813.0943232754</v>
      </c>
      <c r="M751" s="50">
        <f t="shared" si="15"/>
        <v>27</v>
      </c>
      <c r="N751" s="68" t="s">
        <v>349</v>
      </c>
    </row>
    <row r="752" spans="1:14" ht="127.5" customHeight="1" x14ac:dyDescent="0.25">
      <c r="A752" s="86">
        <v>744</v>
      </c>
      <c r="B752" s="51" t="s">
        <v>1591</v>
      </c>
      <c r="C752" s="69" t="s">
        <v>1592</v>
      </c>
      <c r="D752" s="89" t="s">
        <v>1593</v>
      </c>
      <c r="E752" s="89" t="s">
        <v>1594</v>
      </c>
      <c r="F752" s="89" t="s">
        <v>1595</v>
      </c>
      <c r="G752" s="89" t="s">
        <v>1633</v>
      </c>
      <c r="H752" s="100">
        <v>60</v>
      </c>
      <c r="I752" s="105">
        <v>3.92</v>
      </c>
      <c r="J752" s="50" t="s">
        <v>1384</v>
      </c>
      <c r="K752" s="106">
        <v>1772202.5</v>
      </c>
      <c r="L752" s="49">
        <v>1732211.7126777945</v>
      </c>
      <c r="M752" s="50">
        <f t="shared" si="15"/>
        <v>28</v>
      </c>
      <c r="N752" s="68" t="s">
        <v>349</v>
      </c>
    </row>
    <row r="753" spans="1:14" ht="127.5" customHeight="1" x14ac:dyDescent="0.25">
      <c r="A753" s="86">
        <v>745</v>
      </c>
      <c r="B753" s="50" t="s">
        <v>1591</v>
      </c>
      <c r="C753" s="69" t="s">
        <v>1592</v>
      </c>
      <c r="D753" s="69" t="s">
        <v>1438</v>
      </c>
      <c r="E753" s="69" t="s">
        <v>1465</v>
      </c>
      <c r="F753" s="69" t="s">
        <v>1634</v>
      </c>
      <c r="G753" s="69" t="s">
        <v>1635</v>
      </c>
      <c r="H753" s="47">
        <v>60</v>
      </c>
      <c r="I753" s="48" t="s">
        <v>81</v>
      </c>
      <c r="J753" s="50" t="s">
        <v>1384</v>
      </c>
      <c r="K753" s="49">
        <v>1787592.5</v>
      </c>
      <c r="L753" s="49">
        <v>1772327.9138130331</v>
      </c>
      <c r="M753" s="50">
        <f t="shared" si="15"/>
        <v>29</v>
      </c>
      <c r="N753" s="68" t="s">
        <v>349</v>
      </c>
    </row>
    <row r="754" spans="1:14" ht="127.5" customHeight="1" x14ac:dyDescent="0.25">
      <c r="A754" s="86">
        <v>746</v>
      </c>
      <c r="B754" s="50" t="s">
        <v>1591</v>
      </c>
      <c r="C754" s="69" t="s">
        <v>1592</v>
      </c>
      <c r="D754" s="69" t="s">
        <v>46</v>
      </c>
      <c r="E754" s="69" t="s">
        <v>1465</v>
      </c>
      <c r="F754" s="69" t="s">
        <v>1636</v>
      </c>
      <c r="G754" s="87" t="s">
        <v>1610</v>
      </c>
      <c r="H754" s="47" t="s">
        <v>1637</v>
      </c>
      <c r="I754" s="48">
        <v>0</v>
      </c>
      <c r="J754" s="50" t="s">
        <v>1476</v>
      </c>
      <c r="K754" s="49">
        <v>1814820.13</v>
      </c>
      <c r="L754" s="49">
        <v>1814820.1299999997</v>
      </c>
      <c r="M754" s="50">
        <f t="shared" si="15"/>
        <v>30</v>
      </c>
      <c r="N754" s="68" t="s">
        <v>349</v>
      </c>
    </row>
    <row r="755" spans="1:14" ht="127.5" customHeight="1" x14ac:dyDescent="0.25">
      <c r="A755" s="86">
        <v>747</v>
      </c>
      <c r="B755" s="50" t="s">
        <v>1591</v>
      </c>
      <c r="C755" s="69" t="s">
        <v>1592</v>
      </c>
      <c r="D755" s="69" t="s">
        <v>1438</v>
      </c>
      <c r="E755" s="69" t="s">
        <v>1465</v>
      </c>
      <c r="F755" s="69" t="s">
        <v>1638</v>
      </c>
      <c r="G755" s="69" t="s">
        <v>1639</v>
      </c>
      <c r="H755" s="47">
        <v>60</v>
      </c>
      <c r="I755" s="48" t="s">
        <v>81</v>
      </c>
      <c r="J755" s="50" t="s">
        <v>1384</v>
      </c>
      <c r="K755" s="49">
        <v>1822961.9</v>
      </c>
      <c r="L755" s="49">
        <v>1807395.2879012655</v>
      </c>
      <c r="M755" s="50">
        <f t="shared" si="15"/>
        <v>31</v>
      </c>
      <c r="N755" s="68" t="s">
        <v>349</v>
      </c>
    </row>
    <row r="756" spans="1:14" ht="127.5" customHeight="1" x14ac:dyDescent="0.25">
      <c r="A756" s="86">
        <v>748</v>
      </c>
      <c r="B756" s="50" t="s">
        <v>1591</v>
      </c>
      <c r="C756" s="69" t="s">
        <v>1592</v>
      </c>
      <c r="D756" s="69" t="s">
        <v>848</v>
      </c>
      <c r="E756" s="69" t="s">
        <v>849</v>
      </c>
      <c r="F756" s="69" t="s">
        <v>1640</v>
      </c>
      <c r="G756" s="87" t="s">
        <v>1641</v>
      </c>
      <c r="H756" s="47">
        <v>90</v>
      </c>
      <c r="I756" s="48" t="s">
        <v>81</v>
      </c>
      <c r="J756" s="50" t="s">
        <v>1360</v>
      </c>
      <c r="K756" s="49">
        <v>1826787.5</v>
      </c>
      <c r="L756" s="49">
        <v>1814399.8367790568</v>
      </c>
      <c r="M756" s="50">
        <f t="shared" si="15"/>
        <v>32</v>
      </c>
      <c r="N756" s="68" t="s">
        <v>349</v>
      </c>
    </row>
    <row r="757" spans="1:14" ht="127.5" customHeight="1" x14ac:dyDescent="0.25">
      <c r="A757" s="86">
        <v>749</v>
      </c>
      <c r="B757" s="50" t="s">
        <v>1591</v>
      </c>
      <c r="C757" s="69" t="s">
        <v>1592</v>
      </c>
      <c r="D757" s="69" t="s">
        <v>848</v>
      </c>
      <c r="E757" s="69" t="s">
        <v>849</v>
      </c>
      <c r="F757" s="69" t="s">
        <v>1642</v>
      </c>
      <c r="G757" s="87" t="s">
        <v>1643</v>
      </c>
      <c r="H757" s="47">
        <v>90</v>
      </c>
      <c r="I757" s="48" t="s">
        <v>81</v>
      </c>
      <c r="J757" s="50" t="s">
        <v>1360</v>
      </c>
      <c r="K757" s="49">
        <v>1847928.0199999998</v>
      </c>
      <c r="L757" s="49">
        <v>1836845.0293311833</v>
      </c>
      <c r="M757" s="50">
        <f t="shared" si="15"/>
        <v>33</v>
      </c>
      <c r="N757" s="68" t="s">
        <v>349</v>
      </c>
    </row>
    <row r="758" spans="1:14" ht="127.5" customHeight="1" x14ac:dyDescent="0.25">
      <c r="A758" s="86">
        <v>750</v>
      </c>
      <c r="B758" s="50" t="s">
        <v>1591</v>
      </c>
      <c r="C758" s="69" t="s">
        <v>1592</v>
      </c>
      <c r="D758" s="69" t="s">
        <v>1438</v>
      </c>
      <c r="E758" s="69" t="s">
        <v>1465</v>
      </c>
      <c r="F758" s="69" t="s">
        <v>1644</v>
      </c>
      <c r="G758" s="69" t="s">
        <v>1645</v>
      </c>
      <c r="H758" s="47">
        <v>60</v>
      </c>
      <c r="I758" s="48" t="s">
        <v>81</v>
      </c>
      <c r="J758" s="50" t="s">
        <v>1384</v>
      </c>
      <c r="K758" s="49">
        <v>1857361.85</v>
      </c>
      <c r="L758" s="49">
        <v>1841501.490304091</v>
      </c>
      <c r="M758" s="50">
        <f t="shared" si="15"/>
        <v>34</v>
      </c>
      <c r="N758" s="68" t="s">
        <v>349</v>
      </c>
    </row>
    <row r="759" spans="1:14" ht="127.5" customHeight="1" x14ac:dyDescent="0.25">
      <c r="A759" s="86">
        <v>751</v>
      </c>
      <c r="B759" s="50" t="s">
        <v>1591</v>
      </c>
      <c r="C759" s="69" t="s">
        <v>1608</v>
      </c>
      <c r="D759" s="69" t="s">
        <v>47</v>
      </c>
      <c r="E759" s="69" t="s">
        <v>1500</v>
      </c>
      <c r="F759" s="69" t="s">
        <v>1609</v>
      </c>
      <c r="G759" s="87" t="s">
        <v>1645</v>
      </c>
      <c r="H759" s="47">
        <v>45</v>
      </c>
      <c r="I759" s="48" t="s">
        <v>1646</v>
      </c>
      <c r="J759" s="50" t="s">
        <v>1503</v>
      </c>
      <c r="K759" s="49">
        <v>1858285</v>
      </c>
      <c r="L759" s="49">
        <v>1986078.7093135077</v>
      </c>
      <c r="M759" s="50">
        <f t="shared" si="15"/>
        <v>35</v>
      </c>
      <c r="N759" s="68" t="s">
        <v>349</v>
      </c>
    </row>
    <row r="760" spans="1:14" ht="127.5" customHeight="1" x14ac:dyDescent="0.25">
      <c r="A760" s="86">
        <v>752</v>
      </c>
      <c r="B760" s="50" t="s">
        <v>1591</v>
      </c>
      <c r="C760" s="69" t="s">
        <v>1592</v>
      </c>
      <c r="D760" s="69" t="s">
        <v>29</v>
      </c>
      <c r="E760" s="69" t="s">
        <v>1379</v>
      </c>
      <c r="F760" s="69" t="s">
        <v>1597</v>
      </c>
      <c r="G760" s="69" t="s">
        <v>1597</v>
      </c>
      <c r="H760" s="47">
        <v>21</v>
      </c>
      <c r="I760" s="48">
        <v>132</v>
      </c>
      <c r="J760" s="50" t="s">
        <v>1515</v>
      </c>
      <c r="K760" s="49">
        <v>1860700</v>
      </c>
      <c r="L760" s="49">
        <v>1926773.8134636537</v>
      </c>
      <c r="M760" s="50">
        <f t="shared" si="15"/>
        <v>36</v>
      </c>
      <c r="N760" s="68" t="s">
        <v>349</v>
      </c>
    </row>
    <row r="761" spans="1:14" ht="127.5" customHeight="1" x14ac:dyDescent="0.25">
      <c r="A761" s="86">
        <v>753</v>
      </c>
      <c r="B761" s="51" t="s">
        <v>1591</v>
      </c>
      <c r="C761" s="69" t="s">
        <v>1592</v>
      </c>
      <c r="D761" s="89" t="s">
        <v>1593</v>
      </c>
      <c r="E761" s="89" t="s">
        <v>1594</v>
      </c>
      <c r="F761" s="89" t="s">
        <v>1595</v>
      </c>
      <c r="G761" s="89" t="s">
        <v>1647</v>
      </c>
      <c r="H761" s="100">
        <v>60</v>
      </c>
      <c r="I761" s="105">
        <v>3.92</v>
      </c>
      <c r="J761" s="50" t="s">
        <v>1384</v>
      </c>
      <c r="K761" s="106">
        <v>1896553.15</v>
      </c>
      <c r="L761" s="49">
        <v>1853756.317433231</v>
      </c>
      <c r="M761" s="50">
        <f t="shared" si="15"/>
        <v>37</v>
      </c>
      <c r="N761" s="68" t="s">
        <v>349</v>
      </c>
    </row>
    <row r="762" spans="1:14" ht="127.5" customHeight="1" x14ac:dyDescent="0.25">
      <c r="A762" s="86">
        <v>754</v>
      </c>
      <c r="B762" s="50" t="s">
        <v>1591</v>
      </c>
      <c r="C762" s="69" t="s">
        <v>1592</v>
      </c>
      <c r="D762" s="69" t="s">
        <v>1438</v>
      </c>
      <c r="E762" s="69" t="s">
        <v>1465</v>
      </c>
      <c r="F762" s="69" t="s">
        <v>1644</v>
      </c>
      <c r="G762" s="69" t="s">
        <v>1648</v>
      </c>
      <c r="H762" s="47">
        <v>60</v>
      </c>
      <c r="I762" s="48" t="s">
        <v>81</v>
      </c>
      <c r="J762" s="50" t="s">
        <v>1384</v>
      </c>
      <c r="K762" s="49">
        <v>1901080.25</v>
      </c>
      <c r="L762" s="49">
        <v>1884846.5707221634</v>
      </c>
      <c r="M762" s="50">
        <f t="shared" si="15"/>
        <v>38</v>
      </c>
      <c r="N762" s="68" t="s">
        <v>349</v>
      </c>
    </row>
    <row r="763" spans="1:14" ht="127.5" customHeight="1" x14ac:dyDescent="0.25">
      <c r="A763" s="86">
        <v>755</v>
      </c>
      <c r="B763" s="50" t="s">
        <v>1591</v>
      </c>
      <c r="C763" s="69" t="s">
        <v>1592</v>
      </c>
      <c r="D763" s="69" t="s">
        <v>26</v>
      </c>
      <c r="E763" s="69" t="s">
        <v>1394</v>
      </c>
      <c r="F763" s="69" t="s">
        <v>1649</v>
      </c>
      <c r="G763" s="87" t="s">
        <v>1650</v>
      </c>
      <c r="H763" s="47">
        <v>90</v>
      </c>
      <c r="I763" s="48" t="s">
        <v>1457</v>
      </c>
      <c r="J763" s="50" t="s">
        <v>1434</v>
      </c>
      <c r="K763" s="49">
        <v>1872791.1</v>
      </c>
      <c r="L763" s="49">
        <v>2100901.057676015</v>
      </c>
      <c r="M763" s="50">
        <f t="shared" si="15"/>
        <v>39</v>
      </c>
      <c r="N763" s="68" t="s">
        <v>349</v>
      </c>
    </row>
    <row r="764" spans="1:14" ht="127.5" customHeight="1" x14ac:dyDescent="0.25">
      <c r="A764" s="86">
        <v>756</v>
      </c>
      <c r="B764" s="50" t="s">
        <v>1591</v>
      </c>
      <c r="C764" s="69" t="s">
        <v>1592</v>
      </c>
      <c r="D764" s="69" t="s">
        <v>39</v>
      </c>
      <c r="E764" s="69" t="s">
        <v>1465</v>
      </c>
      <c r="F764" s="69" t="s">
        <v>1651</v>
      </c>
      <c r="G764" s="69" t="s">
        <v>1652</v>
      </c>
      <c r="H764" s="47">
        <v>90</v>
      </c>
      <c r="I764" s="48" t="s">
        <v>176</v>
      </c>
      <c r="J764" s="50" t="s">
        <v>292</v>
      </c>
      <c r="K764" s="49">
        <v>1970000</v>
      </c>
      <c r="L764" s="49">
        <v>2045784.6671863715</v>
      </c>
      <c r="M764" s="50">
        <f t="shared" si="15"/>
        <v>40</v>
      </c>
      <c r="N764" s="68" t="s">
        <v>349</v>
      </c>
    </row>
    <row r="765" spans="1:14" ht="127.5" customHeight="1" x14ac:dyDescent="0.25">
      <c r="A765" s="86">
        <v>757</v>
      </c>
      <c r="B765" s="51" t="s">
        <v>1591</v>
      </c>
      <c r="C765" s="69" t="s">
        <v>1592</v>
      </c>
      <c r="D765" s="89" t="s">
        <v>1593</v>
      </c>
      <c r="E765" s="89" t="s">
        <v>1594</v>
      </c>
      <c r="F765" s="89" t="s">
        <v>1595</v>
      </c>
      <c r="G765" s="107">
        <v>764350</v>
      </c>
      <c r="H765" s="100">
        <v>60</v>
      </c>
      <c r="I765" s="105">
        <v>2.93</v>
      </c>
      <c r="J765" s="50" t="s">
        <v>1384</v>
      </c>
      <c r="K765" s="106">
        <v>1990983.1</v>
      </c>
      <c r="L765" s="49">
        <v>1946055.4003075522</v>
      </c>
      <c r="M765" s="50">
        <f t="shared" si="15"/>
        <v>41</v>
      </c>
      <c r="N765" s="68" t="s">
        <v>349</v>
      </c>
    </row>
    <row r="766" spans="1:14" ht="127.5" customHeight="1" x14ac:dyDescent="0.25">
      <c r="A766" s="86">
        <v>758</v>
      </c>
      <c r="B766" s="50" t="s">
        <v>1591</v>
      </c>
      <c r="C766" s="69" t="s">
        <v>1592</v>
      </c>
      <c r="D766" s="69" t="s">
        <v>1438</v>
      </c>
      <c r="E766" s="69" t="s">
        <v>1465</v>
      </c>
      <c r="F766" s="69" t="s">
        <v>1653</v>
      </c>
      <c r="G766" s="69" t="s">
        <v>1654</v>
      </c>
      <c r="H766" s="47">
        <v>60</v>
      </c>
      <c r="I766" s="48" t="s">
        <v>81</v>
      </c>
      <c r="J766" s="50" t="s">
        <v>1384</v>
      </c>
      <c r="K766" s="49">
        <v>2011610.2</v>
      </c>
      <c r="L766" s="49">
        <v>1994432.684837858</v>
      </c>
      <c r="M766" s="50">
        <f t="shared" si="15"/>
        <v>42</v>
      </c>
      <c r="N766" s="68" t="s">
        <v>349</v>
      </c>
    </row>
    <row r="767" spans="1:14" ht="127.5" customHeight="1" x14ac:dyDescent="0.25">
      <c r="A767" s="86">
        <v>759</v>
      </c>
      <c r="B767" s="50" t="s">
        <v>1591</v>
      </c>
      <c r="C767" s="69" t="s">
        <v>1592</v>
      </c>
      <c r="D767" s="69" t="s">
        <v>1438</v>
      </c>
      <c r="E767" s="69" t="s">
        <v>1382</v>
      </c>
      <c r="F767" s="69" t="s">
        <v>1655</v>
      </c>
      <c r="G767" s="69" t="s">
        <v>1655</v>
      </c>
      <c r="H767" s="47">
        <v>60</v>
      </c>
      <c r="I767" s="48" t="s">
        <v>176</v>
      </c>
      <c r="J767" s="50" t="s">
        <v>1384</v>
      </c>
      <c r="K767" s="49">
        <v>2017311.9</v>
      </c>
      <c r="L767" s="49">
        <v>1971790.0755158029</v>
      </c>
      <c r="M767" s="50">
        <f t="shared" si="15"/>
        <v>43</v>
      </c>
      <c r="N767" s="68" t="s">
        <v>349</v>
      </c>
    </row>
    <row r="768" spans="1:14" ht="127.5" customHeight="1" x14ac:dyDescent="0.25">
      <c r="A768" s="86">
        <v>760</v>
      </c>
      <c r="B768" s="50" t="s">
        <v>1591</v>
      </c>
      <c r="C768" s="69" t="s">
        <v>1592</v>
      </c>
      <c r="D768" s="69" t="s">
        <v>1438</v>
      </c>
      <c r="E768" s="69" t="s">
        <v>1465</v>
      </c>
      <c r="F768" s="69" t="s">
        <v>1656</v>
      </c>
      <c r="G768" s="69" t="s">
        <v>1657</v>
      </c>
      <c r="H768" s="47">
        <v>60</v>
      </c>
      <c r="I768" s="48" t="s">
        <v>81</v>
      </c>
      <c r="J768" s="50" t="s">
        <v>1384</v>
      </c>
      <c r="K768" s="49">
        <v>2036066.1</v>
      </c>
      <c r="L768" s="49">
        <v>2018679.7513406654</v>
      </c>
      <c r="M768" s="50">
        <f t="shared" si="15"/>
        <v>44</v>
      </c>
      <c r="N768" s="68" t="s">
        <v>349</v>
      </c>
    </row>
    <row r="769" spans="1:14" ht="127.5" customHeight="1" x14ac:dyDescent="0.25">
      <c r="A769" s="86">
        <v>761</v>
      </c>
      <c r="B769" s="50" t="s">
        <v>1591</v>
      </c>
      <c r="C769" s="69" t="s">
        <v>1608</v>
      </c>
      <c r="D769" s="69" t="s">
        <v>47</v>
      </c>
      <c r="E769" s="69" t="s">
        <v>1500</v>
      </c>
      <c r="F769" s="69" t="s">
        <v>1622</v>
      </c>
      <c r="G769" s="87" t="s">
        <v>1652</v>
      </c>
      <c r="H769" s="47">
        <v>45</v>
      </c>
      <c r="I769" s="48" t="s">
        <v>1611</v>
      </c>
      <c r="J769" s="50" t="s">
        <v>1503</v>
      </c>
      <c r="K769" s="49">
        <v>2067010</v>
      </c>
      <c r="L769" s="49">
        <v>2209157.6657714578</v>
      </c>
      <c r="M769" s="50">
        <f t="shared" si="15"/>
        <v>45</v>
      </c>
      <c r="N769" s="68" t="s">
        <v>349</v>
      </c>
    </row>
    <row r="770" spans="1:14" ht="127.5" customHeight="1" x14ac:dyDescent="0.25">
      <c r="A770" s="86">
        <v>762</v>
      </c>
      <c r="B770" s="50" t="s">
        <v>1591</v>
      </c>
      <c r="C770" s="69" t="s">
        <v>1592</v>
      </c>
      <c r="D770" s="69" t="s">
        <v>39</v>
      </c>
      <c r="E770" s="69" t="s">
        <v>1465</v>
      </c>
      <c r="F770" s="69" t="s">
        <v>1658</v>
      </c>
      <c r="G770" s="69" t="s">
        <v>1659</v>
      </c>
      <c r="H770" s="47">
        <v>90</v>
      </c>
      <c r="I770" s="48" t="s">
        <v>176</v>
      </c>
      <c r="J770" s="50" t="s">
        <v>1512</v>
      </c>
      <c r="K770" s="49">
        <v>2090000</v>
      </c>
      <c r="L770" s="49">
        <v>2076352.370356157</v>
      </c>
      <c r="M770" s="50">
        <f t="shared" si="15"/>
        <v>46</v>
      </c>
      <c r="N770" s="68" t="s">
        <v>349</v>
      </c>
    </row>
    <row r="771" spans="1:14" ht="127.5" customHeight="1" x14ac:dyDescent="0.25">
      <c r="A771" s="86">
        <v>763</v>
      </c>
      <c r="B771" s="50" t="s">
        <v>1591</v>
      </c>
      <c r="C771" s="69" t="s">
        <v>1592</v>
      </c>
      <c r="D771" s="69" t="s">
        <v>1438</v>
      </c>
      <c r="E771" s="69" t="s">
        <v>1505</v>
      </c>
      <c r="F771" s="69" t="s">
        <v>1602</v>
      </c>
      <c r="G771" s="69" t="s">
        <v>1603</v>
      </c>
      <c r="H771" s="47">
        <v>45</v>
      </c>
      <c r="I771" s="48"/>
      <c r="J771" s="50" t="s">
        <v>1507</v>
      </c>
      <c r="K771" s="49">
        <v>2136824.5</v>
      </c>
      <c r="L771" s="49">
        <v>2250643.0710358187</v>
      </c>
      <c r="M771" s="50">
        <f t="shared" si="15"/>
        <v>47</v>
      </c>
      <c r="N771" s="68" t="s">
        <v>349</v>
      </c>
    </row>
    <row r="772" spans="1:14" ht="127.5" customHeight="1" x14ac:dyDescent="0.25">
      <c r="A772" s="86">
        <v>764</v>
      </c>
      <c r="B772" s="50" t="s">
        <v>1591</v>
      </c>
      <c r="C772" s="69" t="s">
        <v>1592</v>
      </c>
      <c r="D772" s="69" t="s">
        <v>1438</v>
      </c>
      <c r="E772" s="69" t="s">
        <v>1465</v>
      </c>
      <c r="F772" s="69" t="s">
        <v>1660</v>
      </c>
      <c r="G772" s="69" t="s">
        <v>1652</v>
      </c>
      <c r="H772" s="47">
        <v>60</v>
      </c>
      <c r="I772" s="48" t="s">
        <v>81</v>
      </c>
      <c r="J772" s="50" t="s">
        <v>1384</v>
      </c>
      <c r="K772" s="49">
        <v>2149351.4500000002</v>
      </c>
      <c r="L772" s="49">
        <v>2130997.7365811942</v>
      </c>
      <c r="M772" s="50">
        <f t="shared" si="15"/>
        <v>48</v>
      </c>
      <c r="N772" s="68" t="s">
        <v>349</v>
      </c>
    </row>
    <row r="773" spans="1:14" ht="127.5" customHeight="1" x14ac:dyDescent="0.25">
      <c r="A773" s="86">
        <v>765</v>
      </c>
      <c r="B773" s="50" t="s">
        <v>1591</v>
      </c>
      <c r="C773" s="69" t="s">
        <v>1592</v>
      </c>
      <c r="D773" s="69" t="s">
        <v>1438</v>
      </c>
      <c r="E773" s="69" t="s">
        <v>1465</v>
      </c>
      <c r="F773" s="69" t="s">
        <v>1661</v>
      </c>
      <c r="G773" s="69" t="s">
        <v>1662</v>
      </c>
      <c r="H773" s="47">
        <v>60</v>
      </c>
      <c r="I773" s="48" t="s">
        <v>81</v>
      </c>
      <c r="J773" s="50" t="s">
        <v>1384</v>
      </c>
      <c r="K773" s="49">
        <v>2158096.0499999998</v>
      </c>
      <c r="L773" s="49">
        <v>2139667.6648087562</v>
      </c>
      <c r="M773" s="50">
        <f t="shared" si="15"/>
        <v>49</v>
      </c>
      <c r="N773" s="68" t="s">
        <v>349</v>
      </c>
    </row>
    <row r="774" spans="1:14" ht="127.5" customHeight="1" x14ac:dyDescent="0.25">
      <c r="A774" s="86">
        <v>766</v>
      </c>
      <c r="B774" s="50" t="s">
        <v>1591</v>
      </c>
      <c r="C774" s="69" t="s">
        <v>1592</v>
      </c>
      <c r="D774" s="69" t="s">
        <v>1438</v>
      </c>
      <c r="E774" s="69" t="s">
        <v>1465</v>
      </c>
      <c r="F774" s="69" t="s">
        <v>1663</v>
      </c>
      <c r="G774" s="69" t="s">
        <v>1664</v>
      </c>
      <c r="H774" s="47">
        <v>60</v>
      </c>
      <c r="I774" s="48" t="s">
        <v>81</v>
      </c>
      <c r="J774" s="50" t="s">
        <v>1384</v>
      </c>
      <c r="K774" s="49">
        <v>2174413.4</v>
      </c>
      <c r="L774" s="49">
        <v>2155845.677909873</v>
      </c>
      <c r="M774" s="50">
        <f t="shared" si="15"/>
        <v>50</v>
      </c>
      <c r="N774" s="68" t="s">
        <v>349</v>
      </c>
    </row>
    <row r="775" spans="1:14" ht="127.5" customHeight="1" x14ac:dyDescent="0.25">
      <c r="A775" s="86">
        <v>767</v>
      </c>
      <c r="B775" s="50" t="s">
        <v>1591</v>
      </c>
      <c r="C775" s="69" t="s">
        <v>1592</v>
      </c>
      <c r="D775" s="69" t="s">
        <v>1438</v>
      </c>
      <c r="E775" s="69" t="s">
        <v>1465</v>
      </c>
      <c r="F775" s="69" t="s">
        <v>1665</v>
      </c>
      <c r="G775" s="69" t="s">
        <v>1659</v>
      </c>
      <c r="H775" s="47">
        <v>60</v>
      </c>
      <c r="I775" s="48" t="s">
        <v>81</v>
      </c>
      <c r="J775" s="50" t="s">
        <v>1384</v>
      </c>
      <c r="K775" s="49">
        <v>2174413.4</v>
      </c>
      <c r="L775" s="49">
        <v>2155845.677909873</v>
      </c>
      <c r="M775" s="50">
        <f t="shared" si="15"/>
        <v>51</v>
      </c>
      <c r="N775" s="68" t="s">
        <v>349</v>
      </c>
    </row>
    <row r="776" spans="1:14" ht="127.5" customHeight="1" x14ac:dyDescent="0.25">
      <c r="A776" s="86">
        <v>768</v>
      </c>
      <c r="B776" s="50" t="s">
        <v>1591</v>
      </c>
      <c r="C776" s="69" t="s">
        <v>1592</v>
      </c>
      <c r="D776" s="69" t="s">
        <v>24</v>
      </c>
      <c r="E776" s="69" t="s">
        <v>1666</v>
      </c>
      <c r="F776" s="69" t="s">
        <v>1667</v>
      </c>
      <c r="G776" s="87" t="str">
        <f>F776</f>
        <v>AD380T43H</v>
      </c>
      <c r="H776" s="47">
        <v>10</v>
      </c>
      <c r="I776" s="48" t="s">
        <v>1668</v>
      </c>
      <c r="J776" s="50" t="s">
        <v>1512</v>
      </c>
      <c r="K776" s="46">
        <f>(1912663+113850+15000)*1.15</f>
        <v>2347739.9499999997</v>
      </c>
      <c r="L776" s="49">
        <v>2684163.1764181326</v>
      </c>
      <c r="M776" s="50">
        <f t="shared" si="15"/>
        <v>52</v>
      </c>
      <c r="N776" s="68" t="s">
        <v>349</v>
      </c>
    </row>
    <row r="777" spans="1:14" ht="127.5" customHeight="1" x14ac:dyDescent="0.25">
      <c r="A777" s="86">
        <v>769</v>
      </c>
      <c r="B777" s="50" t="s">
        <v>1591</v>
      </c>
      <c r="C777" s="69" t="s">
        <v>1592</v>
      </c>
      <c r="D777" s="69" t="s">
        <v>39</v>
      </c>
      <c r="E777" s="69" t="s">
        <v>1465</v>
      </c>
      <c r="F777" s="69" t="s">
        <v>1669</v>
      </c>
      <c r="G777" s="69" t="s">
        <v>1648</v>
      </c>
      <c r="H777" s="47">
        <v>90</v>
      </c>
      <c r="I777" s="48" t="s">
        <v>176</v>
      </c>
      <c r="J777" s="50" t="s">
        <v>1670</v>
      </c>
      <c r="K777" s="49">
        <v>2650000</v>
      </c>
      <c r="L777" s="49">
        <v>2751943.8416466415</v>
      </c>
      <c r="M777" s="50">
        <f t="shared" si="15"/>
        <v>53</v>
      </c>
      <c r="N777" s="68" t="s">
        <v>349</v>
      </c>
    </row>
    <row r="778" spans="1:14" ht="127.5" customHeight="1" x14ac:dyDescent="0.25">
      <c r="A778" s="86">
        <v>770</v>
      </c>
      <c r="B778" s="50" t="s">
        <v>1591</v>
      </c>
      <c r="C778" s="69" t="s">
        <v>1592</v>
      </c>
      <c r="D778" s="69" t="s">
        <v>39</v>
      </c>
      <c r="E778" s="69" t="s">
        <v>1465</v>
      </c>
      <c r="F778" s="69" t="s">
        <v>1671</v>
      </c>
      <c r="G778" s="69" t="s">
        <v>1654</v>
      </c>
      <c r="H778" s="47">
        <v>90</v>
      </c>
      <c r="I778" s="48" t="s">
        <v>176</v>
      </c>
      <c r="J778" s="50" t="s">
        <v>1555</v>
      </c>
      <c r="K778" s="49">
        <v>2650000</v>
      </c>
      <c r="L778" s="49">
        <v>2751943.8416466415</v>
      </c>
      <c r="M778" s="50">
        <f t="shared" ref="M778:M841" si="16">IF(B778=B777,M777+1,1)</f>
        <v>54</v>
      </c>
      <c r="N778" s="68" t="s">
        <v>349</v>
      </c>
    </row>
    <row r="779" spans="1:14" ht="127.5" customHeight="1" x14ac:dyDescent="0.25">
      <c r="A779" s="86">
        <v>771</v>
      </c>
      <c r="B779" s="50" t="s">
        <v>1591</v>
      </c>
      <c r="C779" s="69" t="s">
        <v>1592</v>
      </c>
      <c r="D779" s="69" t="s">
        <v>39</v>
      </c>
      <c r="E779" s="69" t="s">
        <v>1465</v>
      </c>
      <c r="F779" s="69" t="s">
        <v>1672</v>
      </c>
      <c r="G779" s="69" t="s">
        <v>1662</v>
      </c>
      <c r="H779" s="47">
        <v>90</v>
      </c>
      <c r="I779" s="48" t="s">
        <v>176</v>
      </c>
      <c r="J779" s="50" t="s">
        <v>1512</v>
      </c>
      <c r="K779" s="49">
        <v>2800000</v>
      </c>
      <c r="L779" s="49">
        <v>2907714.2477775831</v>
      </c>
      <c r="M779" s="50">
        <f t="shared" si="16"/>
        <v>55</v>
      </c>
      <c r="N779" s="68" t="s">
        <v>349</v>
      </c>
    </row>
    <row r="780" spans="1:14" ht="95.25" customHeight="1" x14ac:dyDescent="0.25">
      <c r="A780" s="86">
        <v>772</v>
      </c>
      <c r="B780" s="50" t="s">
        <v>1673</v>
      </c>
      <c r="C780" s="69" t="s">
        <v>1674</v>
      </c>
      <c r="D780" s="69" t="s">
        <v>848</v>
      </c>
      <c r="E780" s="69" t="s">
        <v>849</v>
      </c>
      <c r="F780" s="69" t="s">
        <v>1675</v>
      </c>
      <c r="G780" s="87" t="s">
        <v>1676</v>
      </c>
      <c r="H780" s="47">
        <v>90</v>
      </c>
      <c r="I780" s="48" t="s">
        <v>81</v>
      </c>
      <c r="J780" s="50" t="s">
        <v>1360</v>
      </c>
      <c r="K780" s="49">
        <v>1259316.7999999998</v>
      </c>
      <c r="L780" s="49">
        <v>1250827.8279616935</v>
      </c>
      <c r="M780" s="50">
        <f t="shared" si="16"/>
        <v>1</v>
      </c>
      <c r="N780" s="68" t="s">
        <v>349</v>
      </c>
    </row>
    <row r="781" spans="1:14" ht="95.25" customHeight="1" x14ac:dyDescent="0.25">
      <c r="A781" s="86">
        <v>773</v>
      </c>
      <c r="B781" s="50" t="s">
        <v>1673</v>
      </c>
      <c r="C781" s="69" t="s">
        <v>1674</v>
      </c>
      <c r="D781" s="69" t="s">
        <v>25</v>
      </c>
      <c r="E781" s="69" t="s">
        <v>1347</v>
      </c>
      <c r="F781" s="69" t="s">
        <v>1677</v>
      </c>
      <c r="G781" s="87" t="s">
        <v>1678</v>
      </c>
      <c r="H781" s="47">
        <v>120</v>
      </c>
      <c r="I781" s="48" t="s">
        <v>81</v>
      </c>
      <c r="J781" s="50" t="s">
        <v>1350</v>
      </c>
      <c r="K781" s="49">
        <v>1241806.8</v>
      </c>
      <c r="L781" s="49">
        <v>1232699.8179714449</v>
      </c>
      <c r="M781" s="50">
        <f t="shared" si="16"/>
        <v>2</v>
      </c>
      <c r="N781" s="68" t="s">
        <v>349</v>
      </c>
    </row>
    <row r="782" spans="1:14" ht="95.25" customHeight="1" x14ac:dyDescent="0.25">
      <c r="A782" s="86">
        <v>774</v>
      </c>
      <c r="B782" s="50" t="s">
        <v>1673</v>
      </c>
      <c r="C782" s="69" t="s">
        <v>1674</v>
      </c>
      <c r="D782" s="69" t="s">
        <v>848</v>
      </c>
      <c r="E782" s="69" t="s">
        <v>849</v>
      </c>
      <c r="F782" s="69" t="s">
        <v>1679</v>
      </c>
      <c r="G782" s="87" t="s">
        <v>1680</v>
      </c>
      <c r="H782" s="47">
        <v>90</v>
      </c>
      <c r="I782" s="48" t="s">
        <v>81</v>
      </c>
      <c r="J782" s="50" t="s">
        <v>1360</v>
      </c>
      <c r="K782" s="49">
        <v>1283607.08</v>
      </c>
      <c r="L782" s="49">
        <v>1275173.5879870595</v>
      </c>
      <c r="M782" s="50">
        <f t="shared" si="16"/>
        <v>3</v>
      </c>
      <c r="N782" s="68" t="s">
        <v>349</v>
      </c>
    </row>
    <row r="783" spans="1:14" ht="95.25" customHeight="1" x14ac:dyDescent="0.25">
      <c r="A783" s="86">
        <v>775</v>
      </c>
      <c r="B783" s="50" t="s">
        <v>1673</v>
      </c>
      <c r="C783" s="69" t="s">
        <v>1674</v>
      </c>
      <c r="D783" s="69" t="s">
        <v>1353</v>
      </c>
      <c r="E783" s="69" t="s">
        <v>1354</v>
      </c>
      <c r="F783" s="69" t="s">
        <v>1681</v>
      </c>
      <c r="G783" s="87" t="s">
        <v>1682</v>
      </c>
      <c r="H783" s="50" t="s">
        <v>1356</v>
      </c>
      <c r="I783" s="48" t="s">
        <v>81</v>
      </c>
      <c r="J783" s="50" t="s">
        <v>1357</v>
      </c>
      <c r="K783" s="49">
        <v>1275920.8</v>
      </c>
      <c r="L783" s="49">
        <v>1265666.3755416854</v>
      </c>
      <c r="M783" s="50">
        <f t="shared" si="16"/>
        <v>4</v>
      </c>
      <c r="N783" s="68" t="s">
        <v>349</v>
      </c>
    </row>
    <row r="784" spans="1:14" ht="95.25" customHeight="1" x14ac:dyDescent="0.25">
      <c r="A784" s="86">
        <v>776</v>
      </c>
      <c r="B784" s="50" t="s">
        <v>1673</v>
      </c>
      <c r="C784" s="69" t="s">
        <v>1674</v>
      </c>
      <c r="D784" s="69" t="s">
        <v>25</v>
      </c>
      <c r="E784" s="69" t="s">
        <v>1347</v>
      </c>
      <c r="F784" s="69" t="s">
        <v>1683</v>
      </c>
      <c r="G784" s="87" t="s">
        <v>1682</v>
      </c>
      <c r="H784" s="47">
        <v>120</v>
      </c>
      <c r="I784" s="48" t="s">
        <v>81</v>
      </c>
      <c r="J784" s="50" t="s">
        <v>1350</v>
      </c>
      <c r="K784" s="49">
        <v>1262879.3999999999</v>
      </c>
      <c r="L784" s="49">
        <v>1253617.878803601</v>
      </c>
      <c r="M784" s="50">
        <f t="shared" si="16"/>
        <v>5</v>
      </c>
      <c r="N784" s="68" t="s">
        <v>349</v>
      </c>
    </row>
    <row r="785" spans="1:14" ht="95.25" customHeight="1" x14ac:dyDescent="0.25">
      <c r="A785" s="86">
        <v>777</v>
      </c>
      <c r="B785" s="50" t="s">
        <v>1673</v>
      </c>
      <c r="C785" s="69" t="s">
        <v>1674</v>
      </c>
      <c r="D785" s="69" t="s">
        <v>9</v>
      </c>
      <c r="E785" s="69" t="s">
        <v>1347</v>
      </c>
      <c r="F785" s="69" t="s">
        <v>1684</v>
      </c>
      <c r="G785" s="87" t="s">
        <v>1682</v>
      </c>
      <c r="H785" s="47" t="s">
        <v>1399</v>
      </c>
      <c r="I785" s="91" t="s">
        <v>81</v>
      </c>
      <c r="J785" s="50" t="s">
        <v>1402</v>
      </c>
      <c r="K785" s="49">
        <v>1312000</v>
      </c>
      <c r="L785" s="49">
        <v>1302773.6598712513</v>
      </c>
      <c r="M785" s="50">
        <f t="shared" si="16"/>
        <v>6</v>
      </c>
      <c r="N785" s="68" t="s">
        <v>349</v>
      </c>
    </row>
    <row r="786" spans="1:14" ht="95.25" customHeight="1" x14ac:dyDescent="0.25">
      <c r="A786" s="86">
        <v>778</v>
      </c>
      <c r="B786" s="50" t="s">
        <v>1673</v>
      </c>
      <c r="C786" s="69" t="s">
        <v>1674</v>
      </c>
      <c r="D786" s="69" t="s">
        <v>9</v>
      </c>
      <c r="E786" s="69" t="s">
        <v>1347</v>
      </c>
      <c r="F786" s="69" t="s">
        <v>1685</v>
      </c>
      <c r="G786" s="87" t="s">
        <v>1678</v>
      </c>
      <c r="H786" s="47" t="s">
        <v>1399</v>
      </c>
      <c r="I786" s="91" t="s">
        <v>81</v>
      </c>
      <c r="J786" s="50" t="s">
        <v>1402</v>
      </c>
      <c r="K786" s="49">
        <v>1379999.54</v>
      </c>
      <c r="L786" s="49">
        <v>1370295.0086482037</v>
      </c>
      <c r="M786" s="50">
        <f t="shared" si="16"/>
        <v>7</v>
      </c>
      <c r="N786" s="68" t="s">
        <v>349</v>
      </c>
    </row>
    <row r="787" spans="1:14" ht="95.25" customHeight="1" x14ac:dyDescent="0.25">
      <c r="A787" s="86">
        <v>779</v>
      </c>
      <c r="B787" s="50" t="s">
        <v>1686</v>
      </c>
      <c r="C787" s="69" t="s">
        <v>1687</v>
      </c>
      <c r="D787" s="69" t="s">
        <v>848</v>
      </c>
      <c r="E787" s="69" t="s">
        <v>849</v>
      </c>
      <c r="F787" s="69" t="s">
        <v>1675</v>
      </c>
      <c r="G787" s="87" t="s">
        <v>1676</v>
      </c>
      <c r="H787" s="47">
        <v>90</v>
      </c>
      <c r="I787" s="48" t="s">
        <v>81</v>
      </c>
      <c r="J787" s="50" t="s">
        <v>1360</v>
      </c>
      <c r="K787" s="49">
        <v>1266620.45</v>
      </c>
      <c r="L787" s="49">
        <v>1258082.2445355793</v>
      </c>
      <c r="M787" s="50">
        <f t="shared" si="16"/>
        <v>1</v>
      </c>
      <c r="N787" s="68" t="s">
        <v>349</v>
      </c>
    </row>
    <row r="788" spans="1:14" ht="95.25" customHeight="1" x14ac:dyDescent="0.25">
      <c r="A788" s="86">
        <v>780</v>
      </c>
      <c r="B788" s="50" t="s">
        <v>1686</v>
      </c>
      <c r="C788" s="69" t="s">
        <v>1687</v>
      </c>
      <c r="D788" s="69" t="s">
        <v>1353</v>
      </c>
      <c r="E788" s="69" t="s">
        <v>1354</v>
      </c>
      <c r="F788" s="69" t="s">
        <v>1681</v>
      </c>
      <c r="G788" s="87" t="s">
        <v>1682</v>
      </c>
      <c r="H788" s="50" t="s">
        <v>1356</v>
      </c>
      <c r="I788" s="48" t="s">
        <v>81</v>
      </c>
      <c r="J788" s="50" t="s">
        <v>1441</v>
      </c>
      <c r="K788" s="49">
        <v>1275920.8</v>
      </c>
      <c r="L788" s="49">
        <v>1265666.3755416854</v>
      </c>
      <c r="M788" s="50">
        <f t="shared" si="16"/>
        <v>2</v>
      </c>
      <c r="N788" s="68" t="s">
        <v>349</v>
      </c>
    </row>
    <row r="789" spans="1:14" ht="95.25" customHeight="1" x14ac:dyDescent="0.25">
      <c r="A789" s="86">
        <v>781</v>
      </c>
      <c r="B789" s="50" t="s">
        <v>1686</v>
      </c>
      <c r="C789" s="69" t="s">
        <v>1687</v>
      </c>
      <c r="D789" s="69" t="s">
        <v>848</v>
      </c>
      <c r="E789" s="69" t="s">
        <v>849</v>
      </c>
      <c r="F789" s="69" t="s">
        <v>1679</v>
      </c>
      <c r="G789" s="87" t="s">
        <v>1680</v>
      </c>
      <c r="H789" s="47">
        <v>90</v>
      </c>
      <c r="I789" s="48" t="s">
        <v>81</v>
      </c>
      <c r="J789" s="50" t="s">
        <v>1360</v>
      </c>
      <c r="K789" s="49">
        <v>1290910.73</v>
      </c>
      <c r="L789" s="49">
        <v>1282429.2519055707</v>
      </c>
      <c r="M789" s="50">
        <f t="shared" si="16"/>
        <v>3</v>
      </c>
      <c r="N789" s="68" t="s">
        <v>349</v>
      </c>
    </row>
    <row r="790" spans="1:14" ht="95.25" customHeight="1" x14ac:dyDescent="0.25">
      <c r="A790" s="86">
        <v>782</v>
      </c>
      <c r="B790" s="50" t="s">
        <v>1686</v>
      </c>
      <c r="C790" s="69" t="s">
        <v>1687</v>
      </c>
      <c r="D790" s="69" t="s">
        <v>24</v>
      </c>
      <c r="E790" s="69" t="s">
        <v>1688</v>
      </c>
      <c r="F790" s="69" t="s">
        <v>1689</v>
      </c>
      <c r="G790" s="87" t="str">
        <f>F790</f>
        <v>ML 150E24-E3 WS</v>
      </c>
      <c r="H790" s="47">
        <v>10</v>
      </c>
      <c r="I790" s="48" t="s">
        <v>1668</v>
      </c>
      <c r="J790" s="50" t="s">
        <v>1512</v>
      </c>
      <c r="K790" s="46">
        <f>(1357205+109296+15000)*1.15</f>
        <v>1703726.15</v>
      </c>
      <c r="L790" s="49">
        <v>1947864.3682536625</v>
      </c>
      <c r="M790" s="50">
        <f t="shared" si="16"/>
        <v>4</v>
      </c>
      <c r="N790" s="68" t="s">
        <v>349</v>
      </c>
    </row>
    <row r="791" spans="1:14" ht="95.25" customHeight="1" x14ac:dyDescent="0.25">
      <c r="A791" s="86">
        <v>783</v>
      </c>
      <c r="B791" s="50" t="s">
        <v>1686</v>
      </c>
      <c r="C791" s="69" t="s">
        <v>1687</v>
      </c>
      <c r="D791" s="69" t="s">
        <v>24</v>
      </c>
      <c r="E791" s="69" t="s">
        <v>1666</v>
      </c>
      <c r="F791" s="69" t="s">
        <v>1690</v>
      </c>
      <c r="G791" s="87" t="str">
        <f>F791</f>
        <v>AD190T43W H</v>
      </c>
      <c r="H791" s="47">
        <v>10</v>
      </c>
      <c r="I791" s="48"/>
      <c r="J791" s="50" t="s">
        <v>1512</v>
      </c>
      <c r="K791" s="46">
        <f>(1905319+109296+15000)*1.15</f>
        <v>2334057.25</v>
      </c>
      <c r="L791" s="49">
        <v>2668519.7915986273</v>
      </c>
      <c r="M791" s="50">
        <f t="shared" si="16"/>
        <v>5</v>
      </c>
      <c r="N791" s="68" t="s">
        <v>349</v>
      </c>
    </row>
    <row r="792" spans="1:14" ht="95.25" customHeight="1" x14ac:dyDescent="0.25">
      <c r="A792" s="86">
        <v>784</v>
      </c>
      <c r="B792" s="50" t="s">
        <v>1686</v>
      </c>
      <c r="C792" s="69" t="s">
        <v>1687</v>
      </c>
      <c r="D792" s="69" t="s">
        <v>138</v>
      </c>
      <c r="E792" s="69" t="s">
        <v>1691</v>
      </c>
      <c r="F792" s="69" t="s">
        <v>1692</v>
      </c>
      <c r="G792" s="87" t="s">
        <v>1693</v>
      </c>
      <c r="H792" s="50" t="s">
        <v>1356</v>
      </c>
      <c r="I792" s="50" t="s">
        <v>81</v>
      </c>
      <c r="J792" s="50" t="s">
        <v>1441</v>
      </c>
      <c r="K792" s="49">
        <v>2548055</v>
      </c>
      <c r="L792" s="49">
        <v>2913182.6983172074</v>
      </c>
      <c r="M792" s="50">
        <f t="shared" si="16"/>
        <v>6</v>
      </c>
      <c r="N792" s="68" t="s">
        <v>349</v>
      </c>
    </row>
    <row r="793" spans="1:14" ht="95.25" customHeight="1" x14ac:dyDescent="0.25">
      <c r="A793" s="86">
        <v>785</v>
      </c>
      <c r="B793" s="50" t="s">
        <v>1694</v>
      </c>
      <c r="C793" s="69" t="s">
        <v>1695</v>
      </c>
      <c r="D793" s="69" t="s">
        <v>39</v>
      </c>
      <c r="E793" s="69" t="s">
        <v>1382</v>
      </c>
      <c r="F793" s="69" t="s">
        <v>1696</v>
      </c>
      <c r="G793" s="69" t="s">
        <v>1696</v>
      </c>
      <c r="H793" s="47">
        <v>45</v>
      </c>
      <c r="I793" s="48"/>
      <c r="J793" s="50" t="s">
        <v>1697</v>
      </c>
      <c r="K793" s="49">
        <v>1162952</v>
      </c>
      <c r="L793" s="49">
        <v>1135165.6192023996</v>
      </c>
      <c r="M793" s="50">
        <f t="shared" si="16"/>
        <v>1</v>
      </c>
      <c r="N793" s="68" t="s">
        <v>349</v>
      </c>
    </row>
    <row r="794" spans="1:14" ht="95.25" customHeight="1" x14ac:dyDescent="0.25">
      <c r="A794" s="86">
        <v>786</v>
      </c>
      <c r="B794" s="50" t="s">
        <v>1694</v>
      </c>
      <c r="C794" s="69" t="s">
        <v>1695</v>
      </c>
      <c r="D794" s="69" t="s">
        <v>29</v>
      </c>
      <c r="E794" s="69" t="s">
        <v>1379</v>
      </c>
      <c r="F794" s="69" t="s">
        <v>1460</v>
      </c>
      <c r="G794" s="69" t="s">
        <v>1460</v>
      </c>
      <c r="H794" s="47">
        <v>21</v>
      </c>
      <c r="I794" s="48">
        <v>109</v>
      </c>
      <c r="J794" s="50" t="s">
        <v>1698</v>
      </c>
      <c r="K794" s="49">
        <v>1201750</v>
      </c>
      <c r="L794" s="49">
        <v>1244424.3727252893</v>
      </c>
      <c r="M794" s="50">
        <f t="shared" si="16"/>
        <v>2</v>
      </c>
      <c r="N794" s="68" t="s">
        <v>349</v>
      </c>
    </row>
    <row r="795" spans="1:14" ht="95.25" customHeight="1" x14ac:dyDescent="0.25">
      <c r="A795" s="86">
        <v>787</v>
      </c>
      <c r="B795" s="50" t="s">
        <v>1694</v>
      </c>
      <c r="C795" s="69" t="s">
        <v>1695</v>
      </c>
      <c r="D795" s="69" t="s">
        <v>9</v>
      </c>
      <c r="E795" s="69" t="s">
        <v>1347</v>
      </c>
      <c r="F795" s="69" t="s">
        <v>1699</v>
      </c>
      <c r="G795" s="87" t="s">
        <v>1443</v>
      </c>
      <c r="H795" s="47" t="s">
        <v>1399</v>
      </c>
      <c r="I795" s="91" t="s">
        <v>81</v>
      </c>
      <c r="J795" s="50" t="s">
        <v>1700</v>
      </c>
      <c r="K795" s="49">
        <v>1202356</v>
      </c>
      <c r="L795" s="49">
        <v>1193900.7062409741</v>
      </c>
      <c r="M795" s="50">
        <f t="shared" si="16"/>
        <v>3</v>
      </c>
      <c r="N795" s="68" t="s">
        <v>349</v>
      </c>
    </row>
    <row r="796" spans="1:14" ht="95.25" customHeight="1" x14ac:dyDescent="0.25">
      <c r="A796" s="86">
        <v>788</v>
      </c>
      <c r="B796" s="50" t="s">
        <v>1694</v>
      </c>
      <c r="C796" s="69" t="s">
        <v>1695</v>
      </c>
      <c r="D796" s="69" t="s">
        <v>9</v>
      </c>
      <c r="E796" s="69" t="s">
        <v>1347</v>
      </c>
      <c r="F796" s="108" t="s">
        <v>1701</v>
      </c>
      <c r="G796" s="87" t="s">
        <v>1447</v>
      </c>
      <c r="H796" s="47" t="s">
        <v>1399</v>
      </c>
      <c r="I796" s="91" t="s">
        <v>81</v>
      </c>
      <c r="J796" s="50" t="s">
        <v>1700</v>
      </c>
      <c r="K796" s="49">
        <v>1209659</v>
      </c>
      <c r="L796" s="49">
        <v>1201152.3495626508</v>
      </c>
      <c r="M796" s="50">
        <f t="shared" si="16"/>
        <v>4</v>
      </c>
      <c r="N796" s="68" t="s">
        <v>349</v>
      </c>
    </row>
    <row r="797" spans="1:14" ht="95.25" customHeight="1" x14ac:dyDescent="0.25">
      <c r="A797" s="86">
        <v>789</v>
      </c>
      <c r="B797" s="50" t="s">
        <v>1694</v>
      </c>
      <c r="C797" s="69" t="s">
        <v>1695</v>
      </c>
      <c r="D797" s="69" t="s">
        <v>47</v>
      </c>
      <c r="E797" s="69" t="s">
        <v>1500</v>
      </c>
      <c r="F797" s="69" t="s">
        <v>1702</v>
      </c>
      <c r="G797" s="87" t="s">
        <v>1467</v>
      </c>
      <c r="H797" s="47">
        <v>60</v>
      </c>
      <c r="I797" s="48" t="s">
        <v>1703</v>
      </c>
      <c r="J797" s="50" t="s">
        <v>1503</v>
      </c>
      <c r="K797" s="49">
        <v>1228602.5</v>
      </c>
      <c r="L797" s="49">
        <v>1244840.8770816247</v>
      </c>
      <c r="M797" s="50">
        <f t="shared" si="16"/>
        <v>5</v>
      </c>
      <c r="N797" s="68" t="s">
        <v>349</v>
      </c>
    </row>
    <row r="798" spans="1:14" ht="95.25" customHeight="1" x14ac:dyDescent="0.25">
      <c r="A798" s="86">
        <v>790</v>
      </c>
      <c r="B798" s="50" t="s">
        <v>1694</v>
      </c>
      <c r="C798" s="69" t="s">
        <v>1695</v>
      </c>
      <c r="D798" s="69" t="s">
        <v>29</v>
      </c>
      <c r="E798" s="69" t="s">
        <v>1379</v>
      </c>
      <c r="F798" s="69" t="s">
        <v>1460</v>
      </c>
      <c r="G798" s="69" t="s">
        <v>1460</v>
      </c>
      <c r="H798" s="47">
        <v>21</v>
      </c>
      <c r="I798" s="48">
        <v>109</v>
      </c>
      <c r="J798" s="50" t="s">
        <v>1704</v>
      </c>
      <c r="K798" s="49">
        <v>1236250</v>
      </c>
      <c r="L798" s="49">
        <v>1280149.4743346276</v>
      </c>
      <c r="M798" s="50">
        <f t="shared" si="16"/>
        <v>6</v>
      </c>
      <c r="N798" s="68" t="s">
        <v>349</v>
      </c>
    </row>
    <row r="799" spans="1:14" ht="95.25" customHeight="1" x14ac:dyDescent="0.25">
      <c r="A799" s="86">
        <v>791</v>
      </c>
      <c r="B799" s="50" t="s">
        <v>1694</v>
      </c>
      <c r="C799" s="69" t="s">
        <v>1695</v>
      </c>
      <c r="D799" s="69" t="s">
        <v>39</v>
      </c>
      <c r="E799" s="69" t="s">
        <v>1382</v>
      </c>
      <c r="F799" s="69" t="s">
        <v>1696</v>
      </c>
      <c r="G799" s="69" t="s">
        <v>1696</v>
      </c>
      <c r="H799" s="47">
        <v>45</v>
      </c>
      <c r="I799" s="48"/>
      <c r="J799" s="50" t="s">
        <v>1670</v>
      </c>
      <c r="K799" s="49">
        <v>1267563</v>
      </c>
      <c r="L799" s="49">
        <v>1237277.1513983821</v>
      </c>
      <c r="M799" s="50">
        <f t="shared" si="16"/>
        <v>7</v>
      </c>
      <c r="N799" s="68" t="s">
        <v>349</v>
      </c>
    </row>
    <row r="800" spans="1:14" ht="95.25" customHeight="1" x14ac:dyDescent="0.25">
      <c r="A800" s="86">
        <v>792</v>
      </c>
      <c r="B800" s="50" t="s">
        <v>1694</v>
      </c>
      <c r="C800" s="69" t="s">
        <v>1695</v>
      </c>
      <c r="D800" s="69" t="s">
        <v>39</v>
      </c>
      <c r="E800" s="69" t="s">
        <v>1382</v>
      </c>
      <c r="F800" s="69" t="s">
        <v>1696</v>
      </c>
      <c r="G800" s="69" t="s">
        <v>1696</v>
      </c>
      <c r="H800" s="47">
        <v>45</v>
      </c>
      <c r="I800" s="48"/>
      <c r="J800" s="50" t="s">
        <v>1468</v>
      </c>
      <c r="K800" s="49">
        <v>1267563</v>
      </c>
      <c r="L800" s="49">
        <v>1237277.1513983821</v>
      </c>
      <c r="M800" s="50">
        <f t="shared" si="16"/>
        <v>8</v>
      </c>
      <c r="N800" s="68" t="s">
        <v>349</v>
      </c>
    </row>
    <row r="801" spans="1:14" ht="95.25" customHeight="1" x14ac:dyDescent="0.25">
      <c r="A801" s="86">
        <v>793</v>
      </c>
      <c r="B801" s="50" t="s">
        <v>1694</v>
      </c>
      <c r="C801" s="69" t="s">
        <v>1695</v>
      </c>
      <c r="D801" s="69" t="s">
        <v>39</v>
      </c>
      <c r="E801" s="69" t="s">
        <v>1382</v>
      </c>
      <c r="F801" s="69" t="s">
        <v>1696</v>
      </c>
      <c r="G801" s="69" t="s">
        <v>1696</v>
      </c>
      <c r="H801" s="47">
        <v>45</v>
      </c>
      <c r="I801" s="48"/>
      <c r="J801" s="50" t="s">
        <v>1705</v>
      </c>
      <c r="K801" s="49">
        <v>1267563</v>
      </c>
      <c r="L801" s="49">
        <v>1237277.1513983821</v>
      </c>
      <c r="M801" s="50">
        <f t="shared" si="16"/>
        <v>9</v>
      </c>
      <c r="N801" s="68" t="s">
        <v>349</v>
      </c>
    </row>
    <row r="802" spans="1:14" ht="95.25" customHeight="1" x14ac:dyDescent="0.25">
      <c r="A802" s="86">
        <v>794</v>
      </c>
      <c r="B802" s="50" t="s">
        <v>1694</v>
      </c>
      <c r="C802" s="69" t="s">
        <v>1695</v>
      </c>
      <c r="D802" s="69" t="s">
        <v>9</v>
      </c>
      <c r="E802" s="69" t="s">
        <v>1347</v>
      </c>
      <c r="F802" s="108" t="s">
        <v>1706</v>
      </c>
      <c r="G802" s="87" t="s">
        <v>1443</v>
      </c>
      <c r="H802" s="47" t="s">
        <v>1399</v>
      </c>
      <c r="I802" s="91" t="s">
        <v>81</v>
      </c>
      <c r="J802" s="50" t="s">
        <v>1700</v>
      </c>
      <c r="K802" s="49">
        <v>1274943</v>
      </c>
      <c r="L802" s="49">
        <v>1265977.2547539885</v>
      </c>
      <c r="M802" s="50">
        <f t="shared" si="16"/>
        <v>10</v>
      </c>
      <c r="N802" s="68" t="s">
        <v>349</v>
      </c>
    </row>
    <row r="803" spans="1:14" ht="95.25" customHeight="1" x14ac:dyDescent="0.25">
      <c r="A803" s="86">
        <v>795</v>
      </c>
      <c r="B803" s="50" t="s">
        <v>1694</v>
      </c>
      <c r="C803" s="69" t="s">
        <v>1695</v>
      </c>
      <c r="D803" s="69" t="s">
        <v>9</v>
      </c>
      <c r="E803" s="69" t="s">
        <v>1347</v>
      </c>
      <c r="F803" s="108" t="s">
        <v>1707</v>
      </c>
      <c r="G803" s="87" t="s">
        <v>1447</v>
      </c>
      <c r="H803" s="47" t="s">
        <v>1399</v>
      </c>
      <c r="I803" s="91" t="s">
        <v>81</v>
      </c>
      <c r="J803" s="50" t="s">
        <v>1700</v>
      </c>
      <c r="K803" s="49">
        <v>1275899</v>
      </c>
      <c r="L803" s="49">
        <v>1266926.531902492</v>
      </c>
      <c r="M803" s="50">
        <f t="shared" si="16"/>
        <v>11</v>
      </c>
      <c r="N803" s="68" t="s">
        <v>349</v>
      </c>
    </row>
    <row r="804" spans="1:14" ht="95.25" customHeight="1" x14ac:dyDescent="0.25">
      <c r="A804" s="86">
        <v>796</v>
      </c>
      <c r="B804" s="50" t="s">
        <v>1694</v>
      </c>
      <c r="C804" s="69" t="s">
        <v>1695</v>
      </c>
      <c r="D804" s="69" t="s">
        <v>44</v>
      </c>
      <c r="E804" s="69" t="s">
        <v>1361</v>
      </c>
      <c r="F804" s="69" t="s">
        <v>1415</v>
      </c>
      <c r="G804" s="87" t="s">
        <v>1444</v>
      </c>
      <c r="H804" s="47">
        <v>30</v>
      </c>
      <c r="I804" s="48" t="s">
        <v>1363</v>
      </c>
      <c r="J804" s="50" t="s">
        <v>1708</v>
      </c>
      <c r="K804" s="49">
        <v>1300000</v>
      </c>
      <c r="L804" s="49">
        <v>1291706.9427523059</v>
      </c>
      <c r="M804" s="50">
        <f t="shared" si="16"/>
        <v>12</v>
      </c>
      <c r="N804" s="68" t="s">
        <v>349</v>
      </c>
    </row>
    <row r="805" spans="1:14" ht="95.25" customHeight="1" x14ac:dyDescent="0.25">
      <c r="A805" s="86">
        <v>797</v>
      </c>
      <c r="B805" s="50" t="s">
        <v>1694</v>
      </c>
      <c r="C805" s="69" t="s">
        <v>1695</v>
      </c>
      <c r="D805" s="69" t="s">
        <v>39</v>
      </c>
      <c r="E805" s="69" t="s">
        <v>1465</v>
      </c>
      <c r="F805" s="69" t="s">
        <v>1709</v>
      </c>
      <c r="G805" s="69" t="s">
        <v>1467</v>
      </c>
      <c r="H805" s="47">
        <v>55</v>
      </c>
      <c r="I805" s="48" t="s">
        <v>176</v>
      </c>
      <c r="J805" s="50" t="s">
        <v>1555</v>
      </c>
      <c r="K805" s="49">
        <v>1300000</v>
      </c>
      <c r="L805" s="49">
        <v>1350010.1864681637</v>
      </c>
      <c r="M805" s="50">
        <f t="shared" si="16"/>
        <v>13</v>
      </c>
      <c r="N805" s="68" t="s">
        <v>349</v>
      </c>
    </row>
    <row r="806" spans="1:14" ht="95.25" customHeight="1" x14ac:dyDescent="0.25">
      <c r="A806" s="86">
        <v>798</v>
      </c>
      <c r="B806" s="50" t="s">
        <v>1694</v>
      </c>
      <c r="C806" s="69" t="s">
        <v>1695</v>
      </c>
      <c r="D806" s="69" t="s">
        <v>39</v>
      </c>
      <c r="E806" s="69" t="s">
        <v>1465</v>
      </c>
      <c r="F806" s="69" t="s">
        <v>1709</v>
      </c>
      <c r="G806" s="69" t="s">
        <v>1467</v>
      </c>
      <c r="H806" s="47">
        <v>55</v>
      </c>
      <c r="I806" s="48" t="s">
        <v>176</v>
      </c>
      <c r="J806" s="50" t="s">
        <v>1468</v>
      </c>
      <c r="K806" s="49">
        <v>1300000</v>
      </c>
      <c r="L806" s="49">
        <v>1350010.1864681637</v>
      </c>
      <c r="M806" s="50">
        <f t="shared" si="16"/>
        <v>14</v>
      </c>
      <c r="N806" s="68" t="s">
        <v>349</v>
      </c>
    </row>
    <row r="807" spans="1:14" ht="95.25" customHeight="1" x14ac:dyDescent="0.25">
      <c r="A807" s="86">
        <v>799</v>
      </c>
      <c r="B807" s="50" t="s">
        <v>1694</v>
      </c>
      <c r="C807" s="69" t="s">
        <v>1695</v>
      </c>
      <c r="D807" s="69" t="s">
        <v>39</v>
      </c>
      <c r="E807" s="69" t="s">
        <v>1465</v>
      </c>
      <c r="F807" s="69" t="s">
        <v>1709</v>
      </c>
      <c r="G807" s="69" t="s">
        <v>1467</v>
      </c>
      <c r="H807" s="47">
        <v>55</v>
      </c>
      <c r="I807" s="48" t="s">
        <v>176</v>
      </c>
      <c r="J807" s="50" t="s">
        <v>1710</v>
      </c>
      <c r="K807" s="49">
        <v>1300000</v>
      </c>
      <c r="L807" s="49">
        <v>1350010.1864681637</v>
      </c>
      <c r="M807" s="50">
        <f t="shared" si="16"/>
        <v>15</v>
      </c>
      <c r="N807" s="68" t="s">
        <v>349</v>
      </c>
    </row>
    <row r="808" spans="1:14" ht="95.25" customHeight="1" x14ac:dyDescent="0.25">
      <c r="A808" s="86">
        <v>800</v>
      </c>
      <c r="B808" s="50" t="s">
        <v>1694</v>
      </c>
      <c r="C808" s="69" t="s">
        <v>1695</v>
      </c>
      <c r="D808" s="69" t="s">
        <v>44</v>
      </c>
      <c r="E808" s="69" t="s">
        <v>1361</v>
      </c>
      <c r="F808" s="69" t="s">
        <v>1424</v>
      </c>
      <c r="G808" s="87" t="s">
        <v>1445</v>
      </c>
      <c r="H808" s="47">
        <v>30</v>
      </c>
      <c r="I808" s="48" t="s">
        <v>1363</v>
      </c>
      <c r="J808" s="50" t="s">
        <v>1708</v>
      </c>
      <c r="K808" s="49">
        <v>1300000.01</v>
      </c>
      <c r="L808" s="49">
        <v>1291876.7318145751</v>
      </c>
      <c r="M808" s="50">
        <f t="shared" si="16"/>
        <v>16</v>
      </c>
      <c r="N808" s="68" t="s">
        <v>349</v>
      </c>
    </row>
    <row r="809" spans="1:14" ht="95.25" customHeight="1" x14ac:dyDescent="0.25">
      <c r="A809" s="86">
        <v>801</v>
      </c>
      <c r="B809" s="50" t="s">
        <v>1694</v>
      </c>
      <c r="C809" s="69" t="s">
        <v>1695</v>
      </c>
      <c r="D809" s="69" t="s">
        <v>44</v>
      </c>
      <c r="E809" s="69" t="s">
        <v>1361</v>
      </c>
      <c r="F809" s="69" t="s">
        <v>1430</v>
      </c>
      <c r="G809" s="87" t="s">
        <v>1432</v>
      </c>
      <c r="H809" s="47">
        <v>30</v>
      </c>
      <c r="I809" s="48" t="s">
        <v>1363</v>
      </c>
      <c r="J809" s="50" t="s">
        <v>1708</v>
      </c>
      <c r="K809" s="49">
        <v>1300000.02</v>
      </c>
      <c r="L809" s="49">
        <v>1291602.4831617251</v>
      </c>
      <c r="M809" s="50">
        <f t="shared" si="16"/>
        <v>17</v>
      </c>
      <c r="N809" s="68" t="s">
        <v>349</v>
      </c>
    </row>
    <row r="810" spans="1:14" ht="95.25" customHeight="1" x14ac:dyDescent="0.25">
      <c r="A810" s="86">
        <v>802</v>
      </c>
      <c r="B810" s="50" t="s">
        <v>1694</v>
      </c>
      <c r="C810" s="69" t="s">
        <v>1695</v>
      </c>
      <c r="D810" s="69" t="s">
        <v>138</v>
      </c>
      <c r="E810" s="69" t="s">
        <v>1394</v>
      </c>
      <c r="F810" s="69" t="s">
        <v>1410</v>
      </c>
      <c r="G810" s="87" t="s">
        <v>1411</v>
      </c>
      <c r="H810" s="50" t="s">
        <v>1356</v>
      </c>
      <c r="I810" s="48" t="s">
        <v>81</v>
      </c>
      <c r="J810" s="50" t="s">
        <v>1711</v>
      </c>
      <c r="K810" s="49">
        <v>1301455</v>
      </c>
      <c r="L810" s="49">
        <v>1291701.3858849886</v>
      </c>
      <c r="M810" s="50">
        <f t="shared" si="16"/>
        <v>18</v>
      </c>
      <c r="N810" s="68" t="s">
        <v>349</v>
      </c>
    </row>
    <row r="811" spans="1:14" ht="95.25" customHeight="1" x14ac:dyDescent="0.25">
      <c r="A811" s="86">
        <v>803</v>
      </c>
      <c r="B811" s="50" t="s">
        <v>1694</v>
      </c>
      <c r="C811" s="69" t="s">
        <v>1695</v>
      </c>
      <c r="D811" s="69" t="s">
        <v>45</v>
      </c>
      <c r="E811" s="69" t="s">
        <v>1405</v>
      </c>
      <c r="F811" s="69" t="s">
        <v>1406</v>
      </c>
      <c r="G811" s="87" t="s">
        <v>1407</v>
      </c>
      <c r="H811" s="47">
        <v>30</v>
      </c>
      <c r="I811" s="48">
        <v>1</v>
      </c>
      <c r="J811" s="50" t="s">
        <v>1712</v>
      </c>
      <c r="K811" s="46">
        <v>1202957.5</v>
      </c>
      <c r="L811" s="49">
        <v>1202957.5</v>
      </c>
      <c r="M811" s="50">
        <f t="shared" si="16"/>
        <v>19</v>
      </c>
      <c r="N811" s="68" t="s">
        <v>349</v>
      </c>
    </row>
    <row r="812" spans="1:14" ht="95.25" customHeight="1" x14ac:dyDescent="0.25">
      <c r="A812" s="86">
        <v>804</v>
      </c>
      <c r="B812" s="50" t="s">
        <v>1694</v>
      </c>
      <c r="C812" s="69" t="s">
        <v>1695</v>
      </c>
      <c r="D812" s="69" t="s">
        <v>9</v>
      </c>
      <c r="E812" s="69" t="s">
        <v>1347</v>
      </c>
      <c r="F812" s="108" t="s">
        <v>1713</v>
      </c>
      <c r="G812" s="87" t="s">
        <v>1453</v>
      </c>
      <c r="H812" s="47" t="s">
        <v>1399</v>
      </c>
      <c r="I812" s="91" t="s">
        <v>81</v>
      </c>
      <c r="J812" s="50" t="s">
        <v>1700</v>
      </c>
      <c r="K812" s="49">
        <v>1333291</v>
      </c>
      <c r="L812" s="49">
        <v>1323914.9357800309</v>
      </c>
      <c r="M812" s="50">
        <f t="shared" si="16"/>
        <v>20</v>
      </c>
      <c r="N812" s="68" t="s">
        <v>349</v>
      </c>
    </row>
    <row r="813" spans="1:14" ht="95.25" customHeight="1" x14ac:dyDescent="0.25">
      <c r="A813" s="86">
        <v>805</v>
      </c>
      <c r="B813" s="50" t="s">
        <v>1694</v>
      </c>
      <c r="C813" s="69" t="s">
        <v>1695</v>
      </c>
      <c r="D813" s="69" t="s">
        <v>9</v>
      </c>
      <c r="E813" s="69" t="s">
        <v>1347</v>
      </c>
      <c r="F813" s="108" t="s">
        <v>1714</v>
      </c>
      <c r="G813" s="87" t="s">
        <v>1443</v>
      </c>
      <c r="H813" s="47" t="s">
        <v>1399</v>
      </c>
      <c r="I813" s="91" t="s">
        <v>81</v>
      </c>
      <c r="J813" s="50" t="s">
        <v>1700</v>
      </c>
      <c r="K813" s="49">
        <v>1335951</v>
      </c>
      <c r="L813" s="49">
        <v>1326556.2299380016</v>
      </c>
      <c r="M813" s="50">
        <f t="shared" si="16"/>
        <v>21</v>
      </c>
      <c r="N813" s="68" t="s">
        <v>349</v>
      </c>
    </row>
    <row r="814" spans="1:14" ht="95.25" customHeight="1" x14ac:dyDescent="0.25">
      <c r="A814" s="86">
        <v>806</v>
      </c>
      <c r="B814" s="50" t="s">
        <v>1694</v>
      </c>
      <c r="C814" s="69" t="s">
        <v>1695</v>
      </c>
      <c r="D814" s="69" t="s">
        <v>29</v>
      </c>
      <c r="E814" s="69" t="s">
        <v>1379</v>
      </c>
      <c r="F814" s="69" t="s">
        <v>1460</v>
      </c>
      <c r="G814" s="69" t="s">
        <v>1460</v>
      </c>
      <c r="H814" s="47">
        <v>21</v>
      </c>
      <c r="I814" s="48">
        <v>109</v>
      </c>
      <c r="J814" s="50" t="s">
        <v>1715</v>
      </c>
      <c r="K814" s="49">
        <v>1351250</v>
      </c>
      <c r="L814" s="49">
        <v>1399233.1463657559</v>
      </c>
      <c r="M814" s="50">
        <f t="shared" si="16"/>
        <v>22</v>
      </c>
      <c r="N814" s="68" t="s">
        <v>349</v>
      </c>
    </row>
    <row r="815" spans="1:14" ht="95.25" customHeight="1" x14ac:dyDescent="0.25">
      <c r="A815" s="86">
        <v>807</v>
      </c>
      <c r="B815" s="50" t="s">
        <v>1694</v>
      </c>
      <c r="C815" s="69" t="s">
        <v>1695</v>
      </c>
      <c r="D815" s="69" t="s">
        <v>29</v>
      </c>
      <c r="E815" s="69" t="s">
        <v>1379</v>
      </c>
      <c r="F815" s="69" t="s">
        <v>1460</v>
      </c>
      <c r="G815" s="69" t="s">
        <v>1460</v>
      </c>
      <c r="H815" s="47">
        <v>21</v>
      </c>
      <c r="I815" s="48">
        <v>109</v>
      </c>
      <c r="J815" s="50" t="s">
        <v>1716</v>
      </c>
      <c r="K815" s="49">
        <v>1357000</v>
      </c>
      <c r="L815" s="49">
        <v>1405187.3299673123</v>
      </c>
      <c r="M815" s="50">
        <f t="shared" si="16"/>
        <v>23</v>
      </c>
      <c r="N815" s="68" t="s">
        <v>349</v>
      </c>
    </row>
    <row r="816" spans="1:14" ht="95.25" customHeight="1" x14ac:dyDescent="0.25">
      <c r="A816" s="86">
        <v>808</v>
      </c>
      <c r="B816" s="50" t="s">
        <v>1694</v>
      </c>
      <c r="C816" s="69" t="s">
        <v>1717</v>
      </c>
      <c r="D816" s="69" t="s">
        <v>9</v>
      </c>
      <c r="E816" s="69" t="s">
        <v>1347</v>
      </c>
      <c r="F816" s="108" t="s">
        <v>1718</v>
      </c>
      <c r="G816" s="87" t="s">
        <v>1489</v>
      </c>
      <c r="H816" s="47" t="s">
        <v>1399</v>
      </c>
      <c r="I816" s="91" t="s">
        <v>81</v>
      </c>
      <c r="J816" s="50" t="s">
        <v>1700</v>
      </c>
      <c r="K816" s="49">
        <v>1358301</v>
      </c>
      <c r="L816" s="49">
        <v>1348749.0586713266</v>
      </c>
      <c r="M816" s="50">
        <f t="shared" si="16"/>
        <v>24</v>
      </c>
      <c r="N816" s="68" t="s">
        <v>349</v>
      </c>
    </row>
    <row r="817" spans="1:14" ht="95.25" customHeight="1" x14ac:dyDescent="0.25">
      <c r="A817" s="86">
        <v>809</v>
      </c>
      <c r="B817" s="50" t="s">
        <v>1694</v>
      </c>
      <c r="C817" s="69" t="s">
        <v>1695</v>
      </c>
      <c r="D817" s="69" t="s">
        <v>45</v>
      </c>
      <c r="E817" s="69" t="s">
        <v>1405</v>
      </c>
      <c r="F817" s="69" t="s">
        <v>1719</v>
      </c>
      <c r="G817" s="87" t="s">
        <v>1720</v>
      </c>
      <c r="H817" s="47">
        <v>30</v>
      </c>
      <c r="I817" s="48">
        <v>0.65</v>
      </c>
      <c r="J817" s="50" t="s">
        <v>1712</v>
      </c>
      <c r="K817" s="46">
        <v>1243207.5</v>
      </c>
      <c r="L817" s="49">
        <v>1243207.5</v>
      </c>
      <c r="M817" s="50">
        <f t="shared" si="16"/>
        <v>25</v>
      </c>
      <c r="N817" s="68" t="s">
        <v>349</v>
      </c>
    </row>
    <row r="818" spans="1:14" ht="95.25" customHeight="1" x14ac:dyDescent="0.25">
      <c r="A818" s="86">
        <v>810</v>
      </c>
      <c r="B818" s="50" t="s">
        <v>1694</v>
      </c>
      <c r="C818" s="69" t="s">
        <v>1695</v>
      </c>
      <c r="D818" s="69" t="s">
        <v>1438</v>
      </c>
      <c r="E818" s="69" t="s">
        <v>1382</v>
      </c>
      <c r="F818" s="69" t="s">
        <v>1460</v>
      </c>
      <c r="G818" s="87" t="s">
        <v>1460</v>
      </c>
      <c r="H818" s="47">
        <v>60</v>
      </c>
      <c r="I818" s="48" t="s">
        <v>81</v>
      </c>
      <c r="J818" s="50" t="s">
        <v>1721</v>
      </c>
      <c r="K818" s="49">
        <v>1361057.5</v>
      </c>
      <c r="L818" s="49">
        <v>1330344.440394344</v>
      </c>
      <c r="M818" s="50">
        <f t="shared" si="16"/>
        <v>26</v>
      </c>
      <c r="N818" s="68" t="s">
        <v>349</v>
      </c>
    </row>
    <row r="819" spans="1:14" ht="95.25" customHeight="1" x14ac:dyDescent="0.25">
      <c r="A819" s="86">
        <v>811</v>
      </c>
      <c r="B819" s="50" t="s">
        <v>1694</v>
      </c>
      <c r="C819" s="69" t="s">
        <v>1695</v>
      </c>
      <c r="D819" s="69" t="s">
        <v>9</v>
      </c>
      <c r="E819" s="69" t="s">
        <v>1347</v>
      </c>
      <c r="F819" s="108" t="s">
        <v>1722</v>
      </c>
      <c r="G819" s="87" t="s">
        <v>1443</v>
      </c>
      <c r="H819" s="47" t="s">
        <v>1399</v>
      </c>
      <c r="I819" s="91" t="s">
        <v>81</v>
      </c>
      <c r="J819" s="50" t="s">
        <v>1700</v>
      </c>
      <c r="K819" s="49">
        <v>1363551</v>
      </c>
      <c r="L819" s="49">
        <v>1353962.1392462687</v>
      </c>
      <c r="M819" s="50">
        <f t="shared" si="16"/>
        <v>27</v>
      </c>
      <c r="N819" s="68" t="s">
        <v>349</v>
      </c>
    </row>
    <row r="820" spans="1:14" ht="95.25" customHeight="1" x14ac:dyDescent="0.25">
      <c r="A820" s="86">
        <v>812</v>
      </c>
      <c r="B820" s="50" t="s">
        <v>1694</v>
      </c>
      <c r="C820" s="69" t="s">
        <v>1695</v>
      </c>
      <c r="D820" s="69" t="s">
        <v>39</v>
      </c>
      <c r="E820" s="69" t="s">
        <v>1382</v>
      </c>
      <c r="F820" s="69" t="s">
        <v>1696</v>
      </c>
      <c r="G820" s="69" t="s">
        <v>1696</v>
      </c>
      <c r="H820" s="47">
        <v>45</v>
      </c>
      <c r="I820" s="48"/>
      <c r="J820" s="50" t="s">
        <v>1723</v>
      </c>
      <c r="K820" s="49">
        <v>1371065</v>
      </c>
      <c r="L820" s="49">
        <v>1338306.1809014801</v>
      </c>
      <c r="M820" s="50">
        <f t="shared" si="16"/>
        <v>28</v>
      </c>
      <c r="N820" s="68" t="s">
        <v>349</v>
      </c>
    </row>
    <row r="821" spans="1:14" ht="95.25" customHeight="1" x14ac:dyDescent="0.25">
      <c r="A821" s="86">
        <v>813</v>
      </c>
      <c r="B821" s="50" t="s">
        <v>1694</v>
      </c>
      <c r="C821" s="69" t="s">
        <v>1695</v>
      </c>
      <c r="D821" s="69" t="s">
        <v>9</v>
      </c>
      <c r="E821" s="69" t="s">
        <v>1347</v>
      </c>
      <c r="F821" s="108" t="s">
        <v>1724</v>
      </c>
      <c r="G821" s="87" t="s">
        <v>1447</v>
      </c>
      <c r="H821" s="47" t="s">
        <v>1399</v>
      </c>
      <c r="I821" s="91" t="s">
        <v>81</v>
      </c>
      <c r="J821" s="50" t="s">
        <v>1700</v>
      </c>
      <c r="K821" s="49">
        <v>1373288</v>
      </c>
      <c r="L821" s="49">
        <v>1363630.6660192611</v>
      </c>
      <c r="M821" s="50">
        <f t="shared" si="16"/>
        <v>29</v>
      </c>
      <c r="N821" s="68" t="s">
        <v>349</v>
      </c>
    </row>
    <row r="822" spans="1:14" ht="95.25" customHeight="1" x14ac:dyDescent="0.25">
      <c r="A822" s="86">
        <v>814</v>
      </c>
      <c r="B822" s="50" t="s">
        <v>1694</v>
      </c>
      <c r="C822" s="69" t="s">
        <v>1695</v>
      </c>
      <c r="D822" s="69" t="s">
        <v>1438</v>
      </c>
      <c r="E822" s="69" t="s">
        <v>1382</v>
      </c>
      <c r="F822" s="69" t="s">
        <v>1725</v>
      </c>
      <c r="G822" s="69" t="s">
        <v>1725</v>
      </c>
      <c r="H822" s="47">
        <v>60</v>
      </c>
      <c r="I822" s="48" t="s">
        <v>81</v>
      </c>
      <c r="J822" s="50" t="s">
        <v>1721</v>
      </c>
      <c r="K822" s="49">
        <v>1399007.5</v>
      </c>
      <c r="L822" s="49">
        <v>1367438.0764185127</v>
      </c>
      <c r="M822" s="50">
        <f t="shared" si="16"/>
        <v>30</v>
      </c>
      <c r="N822" s="68" t="s">
        <v>349</v>
      </c>
    </row>
    <row r="823" spans="1:14" ht="95.25" customHeight="1" x14ac:dyDescent="0.25">
      <c r="A823" s="86">
        <v>815</v>
      </c>
      <c r="B823" s="50" t="s">
        <v>1694</v>
      </c>
      <c r="C823" s="69" t="s">
        <v>1695</v>
      </c>
      <c r="D823" s="69" t="s">
        <v>9</v>
      </c>
      <c r="E823" s="69" t="s">
        <v>1347</v>
      </c>
      <c r="F823" s="108" t="s">
        <v>1726</v>
      </c>
      <c r="G823" s="87" t="s">
        <v>1453</v>
      </c>
      <c r="H823" s="47" t="s">
        <v>1399</v>
      </c>
      <c r="I823" s="91" t="s">
        <v>81</v>
      </c>
      <c r="J823" s="50" t="s">
        <v>1700</v>
      </c>
      <c r="K823" s="49">
        <v>1399531</v>
      </c>
      <c r="L823" s="49">
        <v>1389689.1181198722</v>
      </c>
      <c r="M823" s="50">
        <f t="shared" si="16"/>
        <v>31</v>
      </c>
      <c r="N823" s="68" t="s">
        <v>349</v>
      </c>
    </row>
    <row r="824" spans="1:14" ht="95.25" customHeight="1" x14ac:dyDescent="0.25">
      <c r="A824" s="86">
        <v>816</v>
      </c>
      <c r="B824" s="50" t="s">
        <v>1694</v>
      </c>
      <c r="C824" s="69" t="s">
        <v>1695</v>
      </c>
      <c r="D824" s="69" t="s">
        <v>9</v>
      </c>
      <c r="E824" s="69" t="s">
        <v>1347</v>
      </c>
      <c r="F824" s="108" t="s">
        <v>1727</v>
      </c>
      <c r="G824" s="87" t="s">
        <v>1447</v>
      </c>
      <c r="H824" s="47" t="s">
        <v>1399</v>
      </c>
      <c r="I824" s="91" t="s">
        <v>81</v>
      </c>
      <c r="J824" s="50" t="s">
        <v>1700</v>
      </c>
      <c r="K824" s="49">
        <v>1400888</v>
      </c>
      <c r="L824" s="49">
        <v>1391036.5753275282</v>
      </c>
      <c r="M824" s="50">
        <f t="shared" si="16"/>
        <v>32</v>
      </c>
      <c r="N824" s="68" t="s">
        <v>349</v>
      </c>
    </row>
    <row r="825" spans="1:14" ht="95.25" customHeight="1" x14ac:dyDescent="0.25">
      <c r="A825" s="86">
        <v>817</v>
      </c>
      <c r="B825" s="50" t="s">
        <v>1694</v>
      </c>
      <c r="C825" s="69" t="s">
        <v>1695</v>
      </c>
      <c r="D825" s="69" t="s">
        <v>1438</v>
      </c>
      <c r="E825" s="69" t="s">
        <v>1439</v>
      </c>
      <c r="F825" s="69" t="s">
        <v>1440</v>
      </c>
      <c r="G825" s="69" t="s">
        <v>1440</v>
      </c>
      <c r="H825" s="47">
        <v>60</v>
      </c>
      <c r="I825" s="48" t="s">
        <v>176</v>
      </c>
      <c r="J825" s="50" t="s">
        <v>1721</v>
      </c>
      <c r="K825" s="49">
        <v>1446827.95</v>
      </c>
      <c r="L825" s="49">
        <v>1463937.6910960262</v>
      </c>
      <c r="M825" s="50">
        <f t="shared" si="16"/>
        <v>33</v>
      </c>
      <c r="N825" s="68" t="s">
        <v>349</v>
      </c>
    </row>
    <row r="826" spans="1:14" ht="95.25" customHeight="1" x14ac:dyDescent="0.25">
      <c r="A826" s="86">
        <v>818</v>
      </c>
      <c r="B826" s="50" t="s">
        <v>1694</v>
      </c>
      <c r="C826" s="69" t="s">
        <v>1695</v>
      </c>
      <c r="D826" s="69" t="s">
        <v>1438</v>
      </c>
      <c r="E826" s="69" t="s">
        <v>1465</v>
      </c>
      <c r="F826" s="69" t="s">
        <v>1728</v>
      </c>
      <c r="G826" s="69" t="s">
        <v>1467</v>
      </c>
      <c r="H826" s="47">
        <v>60</v>
      </c>
      <c r="I826" s="48" t="s">
        <v>81</v>
      </c>
      <c r="J826" s="50" t="s">
        <v>1721</v>
      </c>
      <c r="K826" s="49">
        <v>1470409.85</v>
      </c>
      <c r="L826" s="49">
        <v>1457853.7456946343</v>
      </c>
      <c r="M826" s="50">
        <f t="shared" si="16"/>
        <v>34</v>
      </c>
      <c r="N826" s="68" t="s">
        <v>349</v>
      </c>
    </row>
    <row r="827" spans="1:14" ht="95.25" customHeight="1" x14ac:dyDescent="0.25">
      <c r="A827" s="86">
        <v>819</v>
      </c>
      <c r="B827" s="50" t="s">
        <v>1694</v>
      </c>
      <c r="C827" s="69" t="s">
        <v>1695</v>
      </c>
      <c r="D827" s="69" t="s">
        <v>1438</v>
      </c>
      <c r="E827" s="69" t="s">
        <v>1505</v>
      </c>
      <c r="F827" s="69" t="s">
        <v>1506</v>
      </c>
      <c r="G827" s="69" t="s">
        <v>1506</v>
      </c>
      <c r="H827" s="47">
        <v>45</v>
      </c>
      <c r="I827" s="48"/>
      <c r="J827" s="50" t="s">
        <v>1729</v>
      </c>
      <c r="K827" s="49">
        <v>1472032.5</v>
      </c>
      <c r="L827" s="49">
        <v>1550440.7341195</v>
      </c>
      <c r="M827" s="50">
        <f t="shared" si="16"/>
        <v>35</v>
      </c>
      <c r="N827" s="68" t="s">
        <v>349</v>
      </c>
    </row>
    <row r="828" spans="1:14" ht="95.25" customHeight="1" x14ac:dyDescent="0.25">
      <c r="A828" s="86">
        <v>820</v>
      </c>
      <c r="B828" s="50" t="s">
        <v>1694</v>
      </c>
      <c r="C828" s="69" t="s">
        <v>1695</v>
      </c>
      <c r="D828" s="69" t="s">
        <v>1438</v>
      </c>
      <c r="E828" s="69" t="s">
        <v>1382</v>
      </c>
      <c r="F828" s="69" t="s">
        <v>1511</v>
      </c>
      <c r="G828" s="87" t="s">
        <v>1511</v>
      </c>
      <c r="H828" s="47">
        <v>60</v>
      </c>
      <c r="I828" s="48" t="s">
        <v>176</v>
      </c>
      <c r="J828" s="50" t="s">
        <v>1721</v>
      </c>
      <c r="K828" s="49">
        <v>1472607.5</v>
      </c>
      <c r="L828" s="49">
        <v>1439377.2493138707</v>
      </c>
      <c r="M828" s="50">
        <f t="shared" si="16"/>
        <v>36</v>
      </c>
      <c r="N828" s="68" t="s">
        <v>349</v>
      </c>
    </row>
    <row r="829" spans="1:14" ht="95.25" customHeight="1" x14ac:dyDescent="0.25">
      <c r="A829" s="86">
        <v>821</v>
      </c>
      <c r="B829" s="50" t="s">
        <v>1694</v>
      </c>
      <c r="C829" s="69" t="s">
        <v>1695</v>
      </c>
      <c r="D829" s="69" t="s">
        <v>848</v>
      </c>
      <c r="E829" s="69" t="s">
        <v>849</v>
      </c>
      <c r="F829" s="69" t="s">
        <v>1415</v>
      </c>
      <c r="G829" s="87" t="s">
        <v>1416</v>
      </c>
      <c r="H829" s="47">
        <v>90</v>
      </c>
      <c r="I829" s="48" t="s">
        <v>81</v>
      </c>
      <c r="J829" s="50" t="s">
        <v>1360</v>
      </c>
      <c r="K829" s="49">
        <v>1486303.1399999997</v>
      </c>
      <c r="L829" s="49">
        <v>1476821.6038250404</v>
      </c>
      <c r="M829" s="50">
        <f t="shared" si="16"/>
        <v>37</v>
      </c>
      <c r="N829" s="68" t="s">
        <v>349</v>
      </c>
    </row>
    <row r="830" spans="1:14" ht="95.25" customHeight="1" x14ac:dyDescent="0.25">
      <c r="A830" s="86">
        <v>822</v>
      </c>
      <c r="B830" s="50" t="s">
        <v>1694</v>
      </c>
      <c r="C830" s="69" t="s">
        <v>1717</v>
      </c>
      <c r="D830" s="69" t="s">
        <v>9</v>
      </c>
      <c r="E830" s="69" t="s">
        <v>1347</v>
      </c>
      <c r="F830" s="108" t="s">
        <v>1730</v>
      </c>
      <c r="G830" s="87" t="s">
        <v>1489</v>
      </c>
      <c r="H830" s="47" t="s">
        <v>1399</v>
      </c>
      <c r="I830" s="91" t="s">
        <v>81</v>
      </c>
      <c r="J830" s="50" t="s">
        <v>1700</v>
      </c>
      <c r="K830" s="49">
        <v>1494554</v>
      </c>
      <c r="L830" s="49">
        <v>1484043.8905908673</v>
      </c>
      <c r="M830" s="50">
        <f t="shared" si="16"/>
        <v>38</v>
      </c>
      <c r="N830" s="68" t="s">
        <v>349</v>
      </c>
    </row>
    <row r="831" spans="1:14" ht="95.25" customHeight="1" x14ac:dyDescent="0.25">
      <c r="A831" s="86">
        <v>823</v>
      </c>
      <c r="B831" s="50" t="s">
        <v>1694</v>
      </c>
      <c r="C831" s="69" t="s">
        <v>1695</v>
      </c>
      <c r="D831" s="69" t="s">
        <v>848</v>
      </c>
      <c r="E831" s="69" t="s">
        <v>849</v>
      </c>
      <c r="F831" s="69" t="s">
        <v>1424</v>
      </c>
      <c r="G831" s="87" t="s">
        <v>1425</v>
      </c>
      <c r="H831" s="47">
        <v>90</v>
      </c>
      <c r="I831" s="48" t="s">
        <v>81</v>
      </c>
      <c r="J831" s="50" t="s">
        <v>1360</v>
      </c>
      <c r="K831" s="49">
        <v>1494978.24</v>
      </c>
      <c r="L831" s="49">
        <v>1485636.6061298</v>
      </c>
      <c r="M831" s="50">
        <f t="shared" si="16"/>
        <v>39</v>
      </c>
      <c r="N831" s="68" t="s">
        <v>349</v>
      </c>
    </row>
    <row r="832" spans="1:14" ht="95.25" customHeight="1" x14ac:dyDescent="0.25">
      <c r="A832" s="86">
        <v>824</v>
      </c>
      <c r="B832" s="50" t="s">
        <v>1694</v>
      </c>
      <c r="C832" s="69" t="s">
        <v>1717</v>
      </c>
      <c r="D832" s="69" t="s">
        <v>9</v>
      </c>
      <c r="E832" s="69" t="s">
        <v>1347</v>
      </c>
      <c r="F832" s="108" t="s">
        <v>1731</v>
      </c>
      <c r="G832" s="87" t="s">
        <v>1489</v>
      </c>
      <c r="H832" s="47" t="s">
        <v>1399</v>
      </c>
      <c r="I832" s="91" t="s">
        <v>81</v>
      </c>
      <c r="J832" s="50" t="s">
        <v>1700</v>
      </c>
      <c r="K832" s="49">
        <v>1497848</v>
      </c>
      <c r="L832" s="49">
        <v>1487314.7262887452</v>
      </c>
      <c r="M832" s="50">
        <f t="shared" si="16"/>
        <v>40</v>
      </c>
      <c r="N832" s="68" t="s">
        <v>349</v>
      </c>
    </row>
    <row r="833" spans="1:14" ht="95.25" customHeight="1" x14ac:dyDescent="0.25">
      <c r="A833" s="86">
        <v>825</v>
      </c>
      <c r="B833" s="50" t="s">
        <v>1694</v>
      </c>
      <c r="C833" s="69" t="s">
        <v>1695</v>
      </c>
      <c r="D833" s="69" t="s">
        <v>39</v>
      </c>
      <c r="E833" s="69" t="s">
        <v>1732</v>
      </c>
      <c r="F833" s="69" t="s">
        <v>1733</v>
      </c>
      <c r="G833" s="69" t="s">
        <v>1733</v>
      </c>
      <c r="H833" s="50">
        <v>30</v>
      </c>
      <c r="I833" s="50" t="s">
        <v>1734</v>
      </c>
      <c r="J833" s="50" t="s">
        <v>1697</v>
      </c>
      <c r="K833" s="49">
        <v>1500900</v>
      </c>
      <c r="L833" s="49">
        <v>1500899.9999999998</v>
      </c>
      <c r="M833" s="50">
        <f t="shared" si="16"/>
        <v>41</v>
      </c>
      <c r="N833" s="68" t="s">
        <v>349</v>
      </c>
    </row>
    <row r="834" spans="1:14" ht="95.25" customHeight="1" x14ac:dyDescent="0.25">
      <c r="A834" s="86">
        <v>826</v>
      </c>
      <c r="B834" s="50" t="s">
        <v>1694</v>
      </c>
      <c r="C834" s="69" t="s">
        <v>1695</v>
      </c>
      <c r="D834" s="69" t="s">
        <v>39</v>
      </c>
      <c r="E834" s="69" t="s">
        <v>1732</v>
      </c>
      <c r="F834" s="69" t="s">
        <v>1733</v>
      </c>
      <c r="G834" s="69" t="s">
        <v>1733</v>
      </c>
      <c r="H834" s="50">
        <v>30</v>
      </c>
      <c r="I834" s="50" t="s">
        <v>1734</v>
      </c>
      <c r="J834" s="50" t="s">
        <v>1735</v>
      </c>
      <c r="K834" s="49">
        <v>1512000</v>
      </c>
      <c r="L834" s="49">
        <v>1511999.9999999998</v>
      </c>
      <c r="M834" s="50">
        <f t="shared" si="16"/>
        <v>42</v>
      </c>
      <c r="N834" s="68" t="s">
        <v>349</v>
      </c>
    </row>
    <row r="835" spans="1:14" ht="95.25" customHeight="1" x14ac:dyDescent="0.25">
      <c r="A835" s="86">
        <v>827</v>
      </c>
      <c r="B835" s="50" t="s">
        <v>1694</v>
      </c>
      <c r="C835" s="69" t="s">
        <v>1695</v>
      </c>
      <c r="D835" s="69" t="s">
        <v>848</v>
      </c>
      <c r="E835" s="69" t="s">
        <v>849</v>
      </c>
      <c r="F835" s="69" t="s">
        <v>1430</v>
      </c>
      <c r="G835" s="87" t="s">
        <v>1431</v>
      </c>
      <c r="H835" s="47">
        <v>90</v>
      </c>
      <c r="I835" s="48" t="s">
        <v>81</v>
      </c>
      <c r="J835" s="50" t="s">
        <v>1360</v>
      </c>
      <c r="K835" s="49">
        <v>1522242.8444999999</v>
      </c>
      <c r="L835" s="49">
        <v>1512409.6982178257</v>
      </c>
      <c r="M835" s="50">
        <f t="shared" si="16"/>
        <v>43</v>
      </c>
      <c r="N835" s="68" t="s">
        <v>349</v>
      </c>
    </row>
    <row r="836" spans="1:14" ht="95.25" customHeight="1" x14ac:dyDescent="0.25">
      <c r="A836" s="86">
        <v>828</v>
      </c>
      <c r="B836" s="50" t="s">
        <v>1694</v>
      </c>
      <c r="C836" s="69" t="s">
        <v>1695</v>
      </c>
      <c r="D836" s="69" t="s">
        <v>46</v>
      </c>
      <c r="E836" s="69" t="s">
        <v>1465</v>
      </c>
      <c r="F836" s="69" t="s">
        <v>1475</v>
      </c>
      <c r="G836" s="87" t="s">
        <v>1467</v>
      </c>
      <c r="H836" s="47">
        <v>90</v>
      </c>
      <c r="I836" s="48">
        <v>0</v>
      </c>
      <c r="J836" s="50" t="s">
        <v>1476</v>
      </c>
      <c r="K836" s="49">
        <v>1524444.53</v>
      </c>
      <c r="L836" s="49">
        <v>1524444.5299999998</v>
      </c>
      <c r="M836" s="50">
        <f t="shared" si="16"/>
        <v>44</v>
      </c>
      <c r="N836" s="68" t="s">
        <v>349</v>
      </c>
    </row>
    <row r="837" spans="1:14" ht="95.25" customHeight="1" x14ac:dyDescent="0.25">
      <c r="A837" s="86">
        <v>829</v>
      </c>
      <c r="B837" s="50" t="s">
        <v>1694</v>
      </c>
      <c r="C837" s="69" t="s">
        <v>1717</v>
      </c>
      <c r="D837" s="69" t="s">
        <v>9</v>
      </c>
      <c r="E837" s="69" t="s">
        <v>1347</v>
      </c>
      <c r="F837" s="69" t="s">
        <v>1736</v>
      </c>
      <c r="G837" s="87" t="s">
        <v>1489</v>
      </c>
      <c r="H837" s="47" t="s">
        <v>1399</v>
      </c>
      <c r="I837" s="91" t="s">
        <v>81</v>
      </c>
      <c r="J837" s="50" t="s">
        <v>1402</v>
      </c>
      <c r="K837" s="49">
        <v>1525448</v>
      </c>
      <c r="L837" s="49">
        <v>1514720.6355970127</v>
      </c>
      <c r="M837" s="50">
        <f t="shared" si="16"/>
        <v>45</v>
      </c>
      <c r="N837" s="68" t="s">
        <v>349</v>
      </c>
    </row>
    <row r="838" spans="1:14" ht="95.25" customHeight="1" x14ac:dyDescent="0.25">
      <c r="A838" s="86">
        <v>830</v>
      </c>
      <c r="B838" s="50" t="s">
        <v>1694</v>
      </c>
      <c r="C838" s="69" t="s">
        <v>1695</v>
      </c>
      <c r="D838" s="69" t="s">
        <v>9</v>
      </c>
      <c r="E838" s="69" t="s">
        <v>1347</v>
      </c>
      <c r="F838" s="108" t="s">
        <v>1737</v>
      </c>
      <c r="G838" s="87" t="s">
        <v>1453</v>
      </c>
      <c r="H838" s="47" t="s">
        <v>1399</v>
      </c>
      <c r="I838" s="91" t="s">
        <v>81</v>
      </c>
      <c r="J838" s="50" t="s">
        <v>1700</v>
      </c>
      <c r="K838" s="49">
        <v>1539673</v>
      </c>
      <c r="L838" s="49">
        <v>1528845.6015357841</v>
      </c>
      <c r="M838" s="50">
        <f t="shared" si="16"/>
        <v>46</v>
      </c>
      <c r="N838" s="68" t="s">
        <v>349</v>
      </c>
    </row>
    <row r="839" spans="1:14" ht="95.25" customHeight="1" x14ac:dyDescent="0.25">
      <c r="A839" s="86">
        <v>831</v>
      </c>
      <c r="B839" s="50" t="s">
        <v>1694</v>
      </c>
      <c r="C839" s="69" t="s">
        <v>1695</v>
      </c>
      <c r="D839" s="69" t="s">
        <v>9</v>
      </c>
      <c r="E839" s="69" t="s">
        <v>1347</v>
      </c>
      <c r="F839" s="108" t="s">
        <v>1738</v>
      </c>
      <c r="G839" s="87" t="s">
        <v>1453</v>
      </c>
      <c r="H839" s="47" t="s">
        <v>1399</v>
      </c>
      <c r="I839" s="91" t="s">
        <v>81</v>
      </c>
      <c r="J839" s="50" t="s">
        <v>1700</v>
      </c>
      <c r="K839" s="49">
        <v>1567273</v>
      </c>
      <c r="L839" s="49">
        <v>1556251.5108440514</v>
      </c>
      <c r="M839" s="50">
        <f t="shared" si="16"/>
        <v>47</v>
      </c>
      <c r="N839" s="68" t="s">
        <v>349</v>
      </c>
    </row>
    <row r="840" spans="1:14" ht="95.25" customHeight="1" x14ac:dyDescent="0.25">
      <c r="A840" s="86">
        <v>832</v>
      </c>
      <c r="B840" s="50" t="s">
        <v>1694</v>
      </c>
      <c r="C840" s="69" t="s">
        <v>1695</v>
      </c>
      <c r="D840" s="69" t="s">
        <v>8</v>
      </c>
      <c r="E840" s="69" t="s">
        <v>388</v>
      </c>
      <c r="F840" s="69" t="s">
        <v>1739</v>
      </c>
      <c r="G840" s="87" t="s">
        <v>1418</v>
      </c>
      <c r="H840" s="47" t="s">
        <v>391</v>
      </c>
      <c r="I840" s="48" t="s">
        <v>1419</v>
      </c>
      <c r="J840" s="50" t="s">
        <v>1740</v>
      </c>
      <c r="K840" s="49">
        <v>1662719.7</v>
      </c>
      <c r="L840" s="49">
        <v>1694701.5931697262</v>
      </c>
      <c r="M840" s="50">
        <f t="shared" si="16"/>
        <v>48</v>
      </c>
      <c r="N840" s="68" t="s">
        <v>349</v>
      </c>
    </row>
    <row r="841" spans="1:14" ht="95.25" customHeight="1" x14ac:dyDescent="0.25">
      <c r="A841" s="86">
        <v>833</v>
      </c>
      <c r="B841" s="50" t="s">
        <v>1694</v>
      </c>
      <c r="C841" s="69" t="s">
        <v>1695</v>
      </c>
      <c r="D841" s="69" t="s">
        <v>8</v>
      </c>
      <c r="E841" s="69" t="s">
        <v>388</v>
      </c>
      <c r="F841" s="69" t="s">
        <v>1421</v>
      </c>
      <c r="G841" s="87" t="s">
        <v>1422</v>
      </c>
      <c r="H841" s="47" t="s">
        <v>391</v>
      </c>
      <c r="I841" s="48" t="s">
        <v>1419</v>
      </c>
      <c r="J841" s="50" t="s">
        <v>1740</v>
      </c>
      <c r="K841" s="49">
        <v>1662719.7</v>
      </c>
      <c r="L841" s="49">
        <v>1694701.5931697262</v>
      </c>
      <c r="M841" s="50">
        <f t="shared" si="16"/>
        <v>49</v>
      </c>
      <c r="N841" s="68" t="s">
        <v>349</v>
      </c>
    </row>
    <row r="842" spans="1:14" ht="95.25" customHeight="1" x14ac:dyDescent="0.25">
      <c r="A842" s="86">
        <v>834</v>
      </c>
      <c r="B842" s="50" t="s">
        <v>1694</v>
      </c>
      <c r="C842" s="69" t="s">
        <v>1695</v>
      </c>
      <c r="D842" s="69" t="s">
        <v>1438</v>
      </c>
      <c r="E842" s="69" t="s">
        <v>1465</v>
      </c>
      <c r="F842" s="69" t="s">
        <v>1497</v>
      </c>
      <c r="G842" s="69" t="s">
        <v>1498</v>
      </c>
      <c r="H842" s="47">
        <v>60</v>
      </c>
      <c r="I842" s="48" t="s">
        <v>81</v>
      </c>
      <c r="J842" s="50" t="s">
        <v>1721</v>
      </c>
      <c r="K842" s="49">
        <v>1788320.45</v>
      </c>
      <c r="L842" s="49">
        <v>1773049.64771204</v>
      </c>
      <c r="M842" s="50">
        <f t="shared" ref="M842:M905" si="17">IF(B842=B841,M841+1,1)</f>
        <v>50</v>
      </c>
      <c r="N842" s="68" t="s">
        <v>349</v>
      </c>
    </row>
    <row r="843" spans="1:14" ht="95.25" customHeight="1" x14ac:dyDescent="0.25">
      <c r="A843" s="86">
        <v>835</v>
      </c>
      <c r="B843" s="50" t="s">
        <v>1694</v>
      </c>
      <c r="C843" s="69" t="s">
        <v>1695</v>
      </c>
      <c r="D843" s="69" t="s">
        <v>25</v>
      </c>
      <c r="E843" s="69" t="s">
        <v>1347</v>
      </c>
      <c r="F843" s="69" t="s">
        <v>1452</v>
      </c>
      <c r="G843" s="87" t="s">
        <v>1453</v>
      </c>
      <c r="H843" s="47">
        <v>90</v>
      </c>
      <c r="I843" s="48" t="s">
        <v>81</v>
      </c>
      <c r="J843" s="50" t="s">
        <v>1350</v>
      </c>
      <c r="K843" s="49">
        <v>1750029.75</v>
      </c>
      <c r="L843" s="49">
        <v>1737195.6364465174</v>
      </c>
      <c r="M843" s="50">
        <f t="shared" si="17"/>
        <v>51</v>
      </c>
      <c r="N843" s="68" t="s">
        <v>349</v>
      </c>
    </row>
    <row r="844" spans="1:14" ht="95.25" customHeight="1" x14ac:dyDescent="0.25">
      <c r="A844" s="86">
        <v>836</v>
      </c>
      <c r="B844" s="50" t="s">
        <v>1694</v>
      </c>
      <c r="C844" s="69" t="s">
        <v>1695</v>
      </c>
      <c r="D844" s="69" t="s">
        <v>8</v>
      </c>
      <c r="E844" s="69" t="s">
        <v>388</v>
      </c>
      <c r="F844" s="69" t="s">
        <v>1739</v>
      </c>
      <c r="G844" s="87" t="s">
        <v>1418</v>
      </c>
      <c r="H844" s="47" t="s">
        <v>391</v>
      </c>
      <c r="I844" s="48" t="s">
        <v>1419</v>
      </c>
      <c r="J844" s="50" t="s">
        <v>1740</v>
      </c>
      <c r="K844" s="49">
        <v>1727384.2</v>
      </c>
      <c r="L844" s="49">
        <v>1759383.0997165942</v>
      </c>
      <c r="M844" s="50">
        <f t="shared" si="17"/>
        <v>52</v>
      </c>
      <c r="N844" s="68" t="s">
        <v>349</v>
      </c>
    </row>
    <row r="845" spans="1:14" ht="95.25" customHeight="1" x14ac:dyDescent="0.25">
      <c r="A845" s="86">
        <v>837</v>
      </c>
      <c r="B845" s="50" t="s">
        <v>1694</v>
      </c>
      <c r="C845" s="69" t="s">
        <v>1695</v>
      </c>
      <c r="D845" s="69" t="s">
        <v>8</v>
      </c>
      <c r="E845" s="69" t="s">
        <v>388</v>
      </c>
      <c r="F845" s="69" t="s">
        <v>1421</v>
      </c>
      <c r="G845" s="87" t="s">
        <v>1422</v>
      </c>
      <c r="H845" s="47" t="s">
        <v>391</v>
      </c>
      <c r="I845" s="48" t="s">
        <v>1419</v>
      </c>
      <c r="J845" s="50" t="s">
        <v>1740</v>
      </c>
      <c r="K845" s="49">
        <v>1727384.2</v>
      </c>
      <c r="L845" s="49">
        <v>1759383.0997165942</v>
      </c>
      <c r="M845" s="50">
        <f t="shared" si="17"/>
        <v>53</v>
      </c>
      <c r="N845" s="68" t="s">
        <v>349</v>
      </c>
    </row>
    <row r="846" spans="1:14" ht="95.25" customHeight="1" x14ac:dyDescent="0.25">
      <c r="A846" s="86">
        <v>838</v>
      </c>
      <c r="B846" s="50" t="s">
        <v>1694</v>
      </c>
      <c r="C846" s="69" t="s">
        <v>1695</v>
      </c>
      <c r="D846" s="69" t="s">
        <v>9</v>
      </c>
      <c r="E846" s="69" t="s">
        <v>1347</v>
      </c>
      <c r="F846" s="108" t="s">
        <v>1741</v>
      </c>
      <c r="G846" s="87" t="s">
        <v>1443</v>
      </c>
      <c r="H846" s="47" t="s">
        <v>1399</v>
      </c>
      <c r="I846" s="91" t="s">
        <v>81</v>
      </c>
      <c r="J846" s="50" t="s">
        <v>1700</v>
      </c>
      <c r="K846" s="49">
        <v>1907386</v>
      </c>
      <c r="L846" s="49">
        <v>1893972.7439079168</v>
      </c>
      <c r="M846" s="50">
        <f t="shared" si="17"/>
        <v>54</v>
      </c>
      <c r="N846" s="68" t="s">
        <v>349</v>
      </c>
    </row>
    <row r="847" spans="1:14" ht="95.25" customHeight="1" x14ac:dyDescent="0.25">
      <c r="A847" s="86">
        <v>839</v>
      </c>
      <c r="B847" s="50" t="s">
        <v>1694</v>
      </c>
      <c r="C847" s="69" t="s">
        <v>1695</v>
      </c>
      <c r="D847" s="69" t="s">
        <v>9</v>
      </c>
      <c r="E847" s="69" t="s">
        <v>1347</v>
      </c>
      <c r="F847" s="108" t="s">
        <v>1742</v>
      </c>
      <c r="G847" s="87" t="s">
        <v>1447</v>
      </c>
      <c r="H847" s="47" t="s">
        <v>1399</v>
      </c>
      <c r="I847" s="91" t="s">
        <v>81</v>
      </c>
      <c r="J847" s="50" t="s">
        <v>1700</v>
      </c>
      <c r="K847" s="49">
        <v>1944723</v>
      </c>
      <c r="L847" s="49">
        <v>1931047.1799891763</v>
      </c>
      <c r="M847" s="50">
        <f t="shared" si="17"/>
        <v>55</v>
      </c>
      <c r="N847" s="68" t="s">
        <v>349</v>
      </c>
    </row>
    <row r="848" spans="1:14" ht="95.25" customHeight="1" x14ac:dyDescent="0.25">
      <c r="A848" s="86">
        <v>840</v>
      </c>
      <c r="B848" s="50" t="s">
        <v>1694</v>
      </c>
      <c r="C848" s="69" t="s">
        <v>1695</v>
      </c>
      <c r="D848" s="69" t="s">
        <v>26</v>
      </c>
      <c r="E848" s="69" t="s">
        <v>1394</v>
      </c>
      <c r="F848" s="69" t="s">
        <v>1455</v>
      </c>
      <c r="G848" s="87" t="s">
        <v>1456</v>
      </c>
      <c r="H848" s="47">
        <v>90</v>
      </c>
      <c r="I848" s="48" t="s">
        <v>1457</v>
      </c>
      <c r="J848" s="50" t="s">
        <v>1434</v>
      </c>
      <c r="K848" s="49">
        <v>1898805.83</v>
      </c>
      <c r="L848" s="49">
        <v>2140968.1365478118</v>
      </c>
      <c r="M848" s="50">
        <f t="shared" si="17"/>
        <v>56</v>
      </c>
      <c r="N848" s="68" t="s">
        <v>349</v>
      </c>
    </row>
    <row r="849" spans="1:14" ht="95.25" customHeight="1" x14ac:dyDescent="0.25">
      <c r="A849" s="86">
        <v>841</v>
      </c>
      <c r="B849" s="50" t="s">
        <v>1694</v>
      </c>
      <c r="C849" s="69" t="s">
        <v>1695</v>
      </c>
      <c r="D849" s="69" t="s">
        <v>9</v>
      </c>
      <c r="E849" s="69" t="s">
        <v>1347</v>
      </c>
      <c r="F849" s="108" t="s">
        <v>1743</v>
      </c>
      <c r="G849" s="87" t="s">
        <v>1443</v>
      </c>
      <c r="H849" s="47" t="s">
        <v>1399</v>
      </c>
      <c r="I849" s="91" t="s">
        <v>81</v>
      </c>
      <c r="J849" s="50" t="s">
        <v>1700</v>
      </c>
      <c r="K849" s="49">
        <v>2091386</v>
      </c>
      <c r="L849" s="49">
        <v>2076678.8059630312</v>
      </c>
      <c r="M849" s="50">
        <f t="shared" si="17"/>
        <v>57</v>
      </c>
      <c r="N849" s="68" t="s">
        <v>349</v>
      </c>
    </row>
    <row r="850" spans="1:14" ht="95.25" customHeight="1" x14ac:dyDescent="0.25">
      <c r="A850" s="86">
        <v>842</v>
      </c>
      <c r="B850" s="50" t="s">
        <v>1694</v>
      </c>
      <c r="C850" s="69" t="s">
        <v>1695</v>
      </c>
      <c r="D850" s="69" t="s">
        <v>9</v>
      </c>
      <c r="E850" s="69" t="s">
        <v>1347</v>
      </c>
      <c r="F850" s="108" t="s">
        <v>1744</v>
      </c>
      <c r="G850" s="87" t="s">
        <v>1453</v>
      </c>
      <c r="H850" s="47" t="s">
        <v>1399</v>
      </c>
      <c r="I850" s="91" t="s">
        <v>81</v>
      </c>
      <c r="J850" s="50" t="s">
        <v>1700</v>
      </c>
      <c r="K850" s="49">
        <v>2111108</v>
      </c>
      <c r="L850" s="49">
        <v>2096262.1155056993</v>
      </c>
      <c r="M850" s="50">
        <f t="shared" si="17"/>
        <v>58</v>
      </c>
      <c r="N850" s="68" t="s">
        <v>349</v>
      </c>
    </row>
    <row r="851" spans="1:14" ht="95.25" customHeight="1" x14ac:dyDescent="0.25">
      <c r="A851" s="86">
        <v>843</v>
      </c>
      <c r="B851" s="50" t="s">
        <v>1694</v>
      </c>
      <c r="C851" s="69" t="s">
        <v>1695</v>
      </c>
      <c r="D851" s="69" t="s">
        <v>9</v>
      </c>
      <c r="E851" s="69" t="s">
        <v>1347</v>
      </c>
      <c r="F851" s="108" t="s">
        <v>1745</v>
      </c>
      <c r="G851" s="87" t="s">
        <v>1447</v>
      </c>
      <c r="H851" s="47" t="s">
        <v>1399</v>
      </c>
      <c r="I851" s="91" t="s">
        <v>81</v>
      </c>
      <c r="J851" s="50" t="s">
        <v>1700</v>
      </c>
      <c r="K851" s="49">
        <v>2128723</v>
      </c>
      <c r="L851" s="49">
        <v>2113753.2420442905</v>
      </c>
      <c r="M851" s="50">
        <f t="shared" si="17"/>
        <v>59</v>
      </c>
      <c r="N851" s="68" t="s">
        <v>349</v>
      </c>
    </row>
    <row r="852" spans="1:14" ht="95.25" customHeight="1" x14ac:dyDescent="0.25">
      <c r="A852" s="86">
        <v>844</v>
      </c>
      <c r="B852" s="50" t="s">
        <v>1694</v>
      </c>
      <c r="C852" s="69" t="s">
        <v>1695</v>
      </c>
      <c r="D852" s="69" t="s">
        <v>9</v>
      </c>
      <c r="E852" s="69" t="s">
        <v>1347</v>
      </c>
      <c r="F852" s="108" t="s">
        <v>1746</v>
      </c>
      <c r="G852" s="87" t="s">
        <v>1453</v>
      </c>
      <c r="H852" s="47" t="s">
        <v>1399</v>
      </c>
      <c r="I852" s="91" t="s">
        <v>81</v>
      </c>
      <c r="J852" s="50" t="s">
        <v>1700</v>
      </c>
      <c r="K852" s="49">
        <v>2295108</v>
      </c>
      <c r="L852" s="49">
        <v>2278968.1775608137</v>
      </c>
      <c r="M852" s="50">
        <f t="shared" si="17"/>
        <v>60</v>
      </c>
      <c r="N852" s="68" t="s">
        <v>349</v>
      </c>
    </row>
    <row r="853" spans="1:14" ht="95.25" customHeight="1" x14ac:dyDescent="0.25">
      <c r="A853" s="86">
        <v>845</v>
      </c>
      <c r="B853" s="50" t="s">
        <v>1694</v>
      </c>
      <c r="C853" s="69" t="s">
        <v>1717</v>
      </c>
      <c r="D853" s="69" t="s">
        <v>9</v>
      </c>
      <c r="E853" s="69" t="s">
        <v>1347</v>
      </c>
      <c r="F853" s="108" t="s">
        <v>1747</v>
      </c>
      <c r="G853" s="87" t="s">
        <v>1489</v>
      </c>
      <c r="H853" s="47" t="s">
        <v>1399</v>
      </c>
      <c r="I853" s="91" t="s">
        <v>81</v>
      </c>
      <c r="J853" s="50" t="s">
        <v>1700</v>
      </c>
      <c r="K853" s="49">
        <v>2328033</v>
      </c>
      <c r="L853" s="49">
        <v>2311661.640023665</v>
      </c>
      <c r="M853" s="50">
        <f t="shared" si="17"/>
        <v>61</v>
      </c>
      <c r="N853" s="68" t="s">
        <v>349</v>
      </c>
    </row>
    <row r="854" spans="1:14" ht="95.25" customHeight="1" x14ac:dyDescent="0.25">
      <c r="A854" s="86">
        <v>846</v>
      </c>
      <c r="B854" s="50" t="s">
        <v>1694</v>
      </c>
      <c r="C854" s="69" t="s">
        <v>1717</v>
      </c>
      <c r="D854" s="69" t="s">
        <v>9</v>
      </c>
      <c r="E854" s="69" t="s">
        <v>1347</v>
      </c>
      <c r="F854" s="108" t="s">
        <v>1748</v>
      </c>
      <c r="G854" s="87" t="s">
        <v>1489</v>
      </c>
      <c r="H854" s="47" t="s">
        <v>1399</v>
      </c>
      <c r="I854" s="91" t="s">
        <v>81</v>
      </c>
      <c r="J854" s="50" t="s">
        <v>1700</v>
      </c>
      <c r="K854" s="49">
        <v>2512033</v>
      </c>
      <c r="L854" s="49">
        <v>2494367.7020787797</v>
      </c>
      <c r="M854" s="50">
        <f t="shared" si="17"/>
        <v>62</v>
      </c>
      <c r="N854" s="68" t="s">
        <v>349</v>
      </c>
    </row>
    <row r="855" spans="1:14" ht="95.25" customHeight="1" x14ac:dyDescent="0.25">
      <c r="A855" s="86">
        <v>847</v>
      </c>
      <c r="B855" s="50" t="s">
        <v>1749</v>
      </c>
      <c r="C855" s="69" t="s">
        <v>1717</v>
      </c>
      <c r="D855" s="69" t="s">
        <v>9</v>
      </c>
      <c r="E855" s="69" t="s">
        <v>1347</v>
      </c>
      <c r="F855" s="108" t="s">
        <v>1713</v>
      </c>
      <c r="G855" s="87" t="s">
        <v>1453</v>
      </c>
      <c r="H855" s="47" t="s">
        <v>1399</v>
      </c>
      <c r="I855" s="91" t="s">
        <v>81</v>
      </c>
      <c r="J855" s="50" t="s">
        <v>1700</v>
      </c>
      <c r="K855" s="49">
        <v>1333291</v>
      </c>
      <c r="L855" s="49">
        <v>1323914.9357800309</v>
      </c>
      <c r="M855" s="50">
        <f t="shared" si="17"/>
        <v>1</v>
      </c>
      <c r="N855" s="68" t="s">
        <v>349</v>
      </c>
    </row>
    <row r="856" spans="1:14" ht="95.25" customHeight="1" x14ac:dyDescent="0.25">
      <c r="A856" s="86">
        <v>848</v>
      </c>
      <c r="B856" s="50" t="s">
        <v>1749</v>
      </c>
      <c r="C856" s="69" t="s">
        <v>1717</v>
      </c>
      <c r="D856" s="69" t="s">
        <v>9</v>
      </c>
      <c r="E856" s="69" t="s">
        <v>1347</v>
      </c>
      <c r="F856" s="108" t="s">
        <v>1718</v>
      </c>
      <c r="G856" s="87" t="s">
        <v>1489</v>
      </c>
      <c r="H856" s="47" t="s">
        <v>1399</v>
      </c>
      <c r="I856" s="91" t="s">
        <v>81</v>
      </c>
      <c r="J856" s="50" t="s">
        <v>1700</v>
      </c>
      <c r="K856" s="49">
        <v>1358301</v>
      </c>
      <c r="L856" s="49">
        <v>1348749.0586713266</v>
      </c>
      <c r="M856" s="50">
        <f t="shared" si="17"/>
        <v>2</v>
      </c>
      <c r="N856" s="68" t="s">
        <v>349</v>
      </c>
    </row>
    <row r="857" spans="1:14" ht="95.25" customHeight="1" x14ac:dyDescent="0.25">
      <c r="A857" s="86">
        <v>849</v>
      </c>
      <c r="B857" s="50" t="s">
        <v>1749</v>
      </c>
      <c r="C857" s="69" t="s">
        <v>1717</v>
      </c>
      <c r="D857" s="69" t="s">
        <v>1438</v>
      </c>
      <c r="E857" s="69" t="s">
        <v>1382</v>
      </c>
      <c r="F857" s="69" t="s">
        <v>1460</v>
      </c>
      <c r="G857" s="87" t="s">
        <v>1460</v>
      </c>
      <c r="H857" s="47">
        <v>60</v>
      </c>
      <c r="I857" s="48" t="s">
        <v>81</v>
      </c>
      <c r="J857" s="50" t="s">
        <v>1721</v>
      </c>
      <c r="K857" s="49">
        <v>1361057.5</v>
      </c>
      <c r="L857" s="49">
        <v>1330344.440394344</v>
      </c>
      <c r="M857" s="50">
        <f t="shared" si="17"/>
        <v>3</v>
      </c>
      <c r="N857" s="68" t="s">
        <v>349</v>
      </c>
    </row>
    <row r="858" spans="1:14" ht="95.25" customHeight="1" x14ac:dyDescent="0.25">
      <c r="A858" s="86">
        <v>850</v>
      </c>
      <c r="B858" s="50" t="s">
        <v>1749</v>
      </c>
      <c r="C858" s="69" t="s">
        <v>1717</v>
      </c>
      <c r="D858" s="69" t="s">
        <v>1438</v>
      </c>
      <c r="E858" s="69" t="s">
        <v>1382</v>
      </c>
      <c r="F858" s="69" t="s">
        <v>1725</v>
      </c>
      <c r="G858" s="69" t="s">
        <v>1725</v>
      </c>
      <c r="H858" s="47">
        <v>60</v>
      </c>
      <c r="I858" s="48" t="s">
        <v>81</v>
      </c>
      <c r="J858" s="50" t="s">
        <v>1721</v>
      </c>
      <c r="K858" s="49">
        <v>1399007.5</v>
      </c>
      <c r="L858" s="49">
        <v>1367438.0764185127</v>
      </c>
      <c r="M858" s="50">
        <f t="shared" si="17"/>
        <v>4</v>
      </c>
      <c r="N858" s="68" t="s">
        <v>349</v>
      </c>
    </row>
    <row r="859" spans="1:14" ht="95.25" customHeight="1" x14ac:dyDescent="0.25">
      <c r="A859" s="86">
        <v>851</v>
      </c>
      <c r="B859" s="50" t="s">
        <v>1749</v>
      </c>
      <c r="C859" s="69" t="s">
        <v>1717</v>
      </c>
      <c r="D859" s="69" t="s">
        <v>9</v>
      </c>
      <c r="E859" s="69" t="s">
        <v>1347</v>
      </c>
      <c r="F859" s="108" t="s">
        <v>1726</v>
      </c>
      <c r="G859" s="87" t="s">
        <v>1453</v>
      </c>
      <c r="H859" s="47" t="s">
        <v>1399</v>
      </c>
      <c r="I859" s="91" t="s">
        <v>81</v>
      </c>
      <c r="J859" s="50" t="s">
        <v>1700</v>
      </c>
      <c r="K859" s="49">
        <v>1399531</v>
      </c>
      <c r="L859" s="49">
        <v>1389689.1181198722</v>
      </c>
      <c r="M859" s="50">
        <f t="shared" si="17"/>
        <v>5</v>
      </c>
      <c r="N859" s="68" t="s">
        <v>349</v>
      </c>
    </row>
    <row r="860" spans="1:14" ht="95.25" customHeight="1" x14ac:dyDescent="0.25">
      <c r="A860" s="86">
        <v>852</v>
      </c>
      <c r="B860" s="50" t="s">
        <v>1749</v>
      </c>
      <c r="C860" s="69" t="s">
        <v>1717</v>
      </c>
      <c r="D860" s="69" t="s">
        <v>44</v>
      </c>
      <c r="E860" s="69" t="s">
        <v>1361</v>
      </c>
      <c r="F860" s="69" t="s">
        <v>1750</v>
      </c>
      <c r="G860" s="87" t="s">
        <v>1751</v>
      </c>
      <c r="H860" s="47">
        <v>30</v>
      </c>
      <c r="I860" s="48" t="s">
        <v>1363</v>
      </c>
      <c r="J860" s="50" t="s">
        <v>1708</v>
      </c>
      <c r="K860" s="49">
        <v>1400000</v>
      </c>
      <c r="L860" s="49">
        <v>1390675.2080710968</v>
      </c>
      <c r="M860" s="50">
        <f t="shared" si="17"/>
        <v>6</v>
      </c>
      <c r="N860" s="68" t="s">
        <v>349</v>
      </c>
    </row>
    <row r="861" spans="1:14" ht="95.25" customHeight="1" x14ac:dyDescent="0.25">
      <c r="A861" s="86">
        <v>853</v>
      </c>
      <c r="B861" s="50" t="s">
        <v>1749</v>
      </c>
      <c r="C861" s="69" t="s">
        <v>1717</v>
      </c>
      <c r="D861" s="69" t="s">
        <v>1438</v>
      </c>
      <c r="E861" s="69" t="s">
        <v>1439</v>
      </c>
      <c r="F861" s="69" t="s">
        <v>1440</v>
      </c>
      <c r="G861" s="69" t="s">
        <v>1440</v>
      </c>
      <c r="H861" s="47">
        <v>60</v>
      </c>
      <c r="I861" s="48" t="s">
        <v>176</v>
      </c>
      <c r="J861" s="50" t="s">
        <v>1721</v>
      </c>
      <c r="K861" s="49">
        <v>1446827.95</v>
      </c>
      <c r="L861" s="49">
        <v>1463937.6910960262</v>
      </c>
      <c r="M861" s="50">
        <f t="shared" si="17"/>
        <v>7</v>
      </c>
      <c r="N861" s="68" t="s">
        <v>349</v>
      </c>
    </row>
    <row r="862" spans="1:14" ht="95.25" customHeight="1" x14ac:dyDescent="0.25">
      <c r="A862" s="86">
        <v>854</v>
      </c>
      <c r="B862" s="50" t="s">
        <v>1749</v>
      </c>
      <c r="C862" s="69" t="s">
        <v>1717</v>
      </c>
      <c r="D862" s="69" t="s">
        <v>1438</v>
      </c>
      <c r="E862" s="69" t="s">
        <v>1465</v>
      </c>
      <c r="F862" s="69" t="s">
        <v>1728</v>
      </c>
      <c r="G862" s="69" t="s">
        <v>1467</v>
      </c>
      <c r="H862" s="47">
        <v>60</v>
      </c>
      <c r="I862" s="48" t="s">
        <v>81</v>
      </c>
      <c r="J862" s="50" t="s">
        <v>1721</v>
      </c>
      <c r="K862" s="49">
        <v>1470409.85</v>
      </c>
      <c r="L862" s="49">
        <v>1457853.7456946343</v>
      </c>
      <c r="M862" s="50">
        <f t="shared" si="17"/>
        <v>8</v>
      </c>
      <c r="N862" s="68" t="s">
        <v>349</v>
      </c>
    </row>
    <row r="863" spans="1:14" ht="95.25" customHeight="1" x14ac:dyDescent="0.25">
      <c r="A863" s="86">
        <v>855</v>
      </c>
      <c r="B863" s="50" t="s">
        <v>1749</v>
      </c>
      <c r="C863" s="69" t="s">
        <v>1717</v>
      </c>
      <c r="D863" s="69" t="s">
        <v>1438</v>
      </c>
      <c r="E863" s="69" t="s">
        <v>1382</v>
      </c>
      <c r="F863" s="69" t="s">
        <v>1511</v>
      </c>
      <c r="G863" s="87" t="s">
        <v>1511</v>
      </c>
      <c r="H863" s="47">
        <v>60</v>
      </c>
      <c r="I863" s="48" t="s">
        <v>176</v>
      </c>
      <c r="J863" s="50" t="s">
        <v>1721</v>
      </c>
      <c r="K863" s="49">
        <v>1472607.5</v>
      </c>
      <c r="L863" s="49">
        <v>1439377.2493138707</v>
      </c>
      <c r="M863" s="50">
        <f t="shared" si="17"/>
        <v>9</v>
      </c>
      <c r="N863" s="68" t="s">
        <v>349</v>
      </c>
    </row>
    <row r="864" spans="1:14" ht="95.25" customHeight="1" x14ac:dyDescent="0.25">
      <c r="A864" s="86">
        <v>856</v>
      </c>
      <c r="B864" s="50" t="s">
        <v>1749</v>
      </c>
      <c r="C864" s="69" t="s">
        <v>1717</v>
      </c>
      <c r="D864" s="69" t="s">
        <v>25</v>
      </c>
      <c r="E864" s="69" t="s">
        <v>1347</v>
      </c>
      <c r="F864" s="69" t="s">
        <v>1442</v>
      </c>
      <c r="G864" s="87" t="s">
        <v>1443</v>
      </c>
      <c r="H864" s="47">
        <v>80</v>
      </c>
      <c r="I864" s="48" t="s">
        <v>81</v>
      </c>
      <c r="J864" s="50" t="s">
        <v>1350</v>
      </c>
      <c r="K864" s="49">
        <v>1428799.1</v>
      </c>
      <c r="L864" s="49">
        <v>1418464.3196646124</v>
      </c>
      <c r="M864" s="50">
        <f t="shared" si="17"/>
        <v>10</v>
      </c>
      <c r="N864" s="68" t="s">
        <v>349</v>
      </c>
    </row>
    <row r="865" spans="1:14" ht="95.25" customHeight="1" x14ac:dyDescent="0.25">
      <c r="A865" s="86">
        <v>857</v>
      </c>
      <c r="B865" s="50" t="s">
        <v>1749</v>
      </c>
      <c r="C865" s="69" t="s">
        <v>1717</v>
      </c>
      <c r="D865" s="69" t="s">
        <v>9</v>
      </c>
      <c r="E865" s="69" t="s">
        <v>1347</v>
      </c>
      <c r="F865" s="108" t="s">
        <v>1730</v>
      </c>
      <c r="G865" s="87" t="s">
        <v>1489</v>
      </c>
      <c r="H865" s="47" t="s">
        <v>1399</v>
      </c>
      <c r="I865" s="91" t="s">
        <v>81</v>
      </c>
      <c r="J865" s="50" t="s">
        <v>1700</v>
      </c>
      <c r="K865" s="49">
        <v>1494554</v>
      </c>
      <c r="L865" s="49">
        <v>1484043.8905908673</v>
      </c>
      <c r="M865" s="50">
        <f t="shared" si="17"/>
        <v>11</v>
      </c>
      <c r="N865" s="68" t="s">
        <v>349</v>
      </c>
    </row>
    <row r="866" spans="1:14" ht="95.25" customHeight="1" x14ac:dyDescent="0.25">
      <c r="A866" s="86">
        <v>858</v>
      </c>
      <c r="B866" s="50" t="s">
        <v>1749</v>
      </c>
      <c r="C866" s="69" t="s">
        <v>1717</v>
      </c>
      <c r="D866" s="69" t="s">
        <v>25</v>
      </c>
      <c r="E866" s="69" t="s">
        <v>1347</v>
      </c>
      <c r="F866" s="69" t="s">
        <v>1446</v>
      </c>
      <c r="G866" s="87" t="s">
        <v>1447</v>
      </c>
      <c r="H866" s="47">
        <v>80</v>
      </c>
      <c r="I866" s="48" t="s">
        <v>81</v>
      </c>
      <c r="J866" s="50" t="s">
        <v>1350</v>
      </c>
      <c r="K866" s="49">
        <v>1435672.65</v>
      </c>
      <c r="L866" s="49">
        <v>1425288.1519475626</v>
      </c>
      <c r="M866" s="50">
        <f t="shared" si="17"/>
        <v>12</v>
      </c>
      <c r="N866" s="68" t="s">
        <v>349</v>
      </c>
    </row>
    <row r="867" spans="1:14" ht="95.25" customHeight="1" x14ac:dyDescent="0.25">
      <c r="A867" s="86">
        <v>859</v>
      </c>
      <c r="B867" s="50" t="s">
        <v>1749</v>
      </c>
      <c r="C867" s="69" t="s">
        <v>1717</v>
      </c>
      <c r="D867" s="69" t="s">
        <v>9</v>
      </c>
      <c r="E867" s="69" t="s">
        <v>1347</v>
      </c>
      <c r="F867" s="108" t="s">
        <v>1731</v>
      </c>
      <c r="G867" s="87" t="s">
        <v>1489</v>
      </c>
      <c r="H867" s="47" t="s">
        <v>1399</v>
      </c>
      <c r="I867" s="91" t="s">
        <v>81</v>
      </c>
      <c r="J867" s="50" t="s">
        <v>1700</v>
      </c>
      <c r="K867" s="49">
        <v>1497848</v>
      </c>
      <c r="L867" s="49">
        <v>1487314.7262887452</v>
      </c>
      <c r="M867" s="50">
        <f t="shared" si="17"/>
        <v>13</v>
      </c>
      <c r="N867" s="68" t="s">
        <v>349</v>
      </c>
    </row>
    <row r="868" spans="1:14" ht="95.25" customHeight="1" x14ac:dyDescent="0.25">
      <c r="A868" s="86">
        <v>860</v>
      </c>
      <c r="B868" s="50" t="s">
        <v>1749</v>
      </c>
      <c r="C868" s="69" t="s">
        <v>1717</v>
      </c>
      <c r="D868" s="69" t="s">
        <v>46</v>
      </c>
      <c r="E868" s="69" t="s">
        <v>1465</v>
      </c>
      <c r="F868" s="69" t="s">
        <v>1475</v>
      </c>
      <c r="G868" s="87" t="s">
        <v>1467</v>
      </c>
      <c r="H868" s="47">
        <v>90</v>
      </c>
      <c r="I868" s="48">
        <v>0</v>
      </c>
      <c r="J868" s="50" t="s">
        <v>1476</v>
      </c>
      <c r="K868" s="49">
        <v>1524444.53</v>
      </c>
      <c r="L868" s="49">
        <v>1524444.5299999998</v>
      </c>
      <c r="M868" s="50">
        <f t="shared" si="17"/>
        <v>14</v>
      </c>
      <c r="N868" s="68" t="s">
        <v>349</v>
      </c>
    </row>
    <row r="869" spans="1:14" ht="95.25" customHeight="1" x14ac:dyDescent="0.25">
      <c r="A869" s="86">
        <v>861</v>
      </c>
      <c r="B869" s="50" t="s">
        <v>1749</v>
      </c>
      <c r="C869" s="69" t="s">
        <v>1717</v>
      </c>
      <c r="D869" s="69" t="s">
        <v>9</v>
      </c>
      <c r="E869" s="69" t="s">
        <v>1347</v>
      </c>
      <c r="F869" s="69" t="s">
        <v>1736</v>
      </c>
      <c r="G869" s="87" t="s">
        <v>1489</v>
      </c>
      <c r="H869" s="47" t="s">
        <v>1399</v>
      </c>
      <c r="I869" s="91" t="s">
        <v>81</v>
      </c>
      <c r="J869" s="50" t="s">
        <v>1402</v>
      </c>
      <c r="K869" s="49">
        <v>1525448</v>
      </c>
      <c r="L869" s="49">
        <v>1514720.6355970127</v>
      </c>
      <c r="M869" s="50">
        <f t="shared" si="17"/>
        <v>15</v>
      </c>
      <c r="N869" s="68" t="s">
        <v>349</v>
      </c>
    </row>
    <row r="870" spans="1:14" ht="95.25" customHeight="1" x14ac:dyDescent="0.25">
      <c r="A870" s="86">
        <v>862</v>
      </c>
      <c r="B870" s="50" t="s">
        <v>1749</v>
      </c>
      <c r="C870" s="69" t="s">
        <v>1717</v>
      </c>
      <c r="D870" s="69" t="s">
        <v>9</v>
      </c>
      <c r="E870" s="69" t="s">
        <v>1347</v>
      </c>
      <c r="F870" s="108" t="s">
        <v>1737</v>
      </c>
      <c r="G870" s="87" t="s">
        <v>1453</v>
      </c>
      <c r="H870" s="47" t="s">
        <v>1399</v>
      </c>
      <c r="I870" s="91" t="s">
        <v>81</v>
      </c>
      <c r="J870" s="50" t="s">
        <v>1700</v>
      </c>
      <c r="K870" s="49">
        <v>1539673</v>
      </c>
      <c r="L870" s="49">
        <v>1528845.6015357841</v>
      </c>
      <c r="M870" s="50">
        <f t="shared" si="17"/>
        <v>16</v>
      </c>
      <c r="N870" s="68" t="s">
        <v>349</v>
      </c>
    </row>
    <row r="871" spans="1:14" ht="95.25" customHeight="1" x14ac:dyDescent="0.25">
      <c r="A871" s="86">
        <v>863</v>
      </c>
      <c r="B871" s="50" t="s">
        <v>1749</v>
      </c>
      <c r="C871" s="69" t="s">
        <v>1717</v>
      </c>
      <c r="D871" s="69" t="s">
        <v>138</v>
      </c>
      <c r="E871" s="69" t="s">
        <v>1394</v>
      </c>
      <c r="F871" s="69" t="s">
        <v>1752</v>
      </c>
      <c r="G871" s="87" t="s">
        <v>1753</v>
      </c>
      <c r="H871" s="50" t="s">
        <v>1356</v>
      </c>
      <c r="I871" s="48" t="s">
        <v>81</v>
      </c>
      <c r="J871" s="50" t="s">
        <v>1711</v>
      </c>
      <c r="K871" s="49">
        <v>1530305</v>
      </c>
      <c r="L871" s="49">
        <v>1517637.1534288791</v>
      </c>
      <c r="M871" s="50">
        <f t="shared" si="17"/>
        <v>17</v>
      </c>
      <c r="N871" s="68" t="s">
        <v>349</v>
      </c>
    </row>
    <row r="872" spans="1:14" ht="95.25" customHeight="1" x14ac:dyDescent="0.25">
      <c r="A872" s="86">
        <v>864</v>
      </c>
      <c r="B872" s="50" t="s">
        <v>1749</v>
      </c>
      <c r="C872" s="69" t="s">
        <v>1717</v>
      </c>
      <c r="D872" s="69" t="s">
        <v>9</v>
      </c>
      <c r="E872" s="69" t="s">
        <v>1347</v>
      </c>
      <c r="F872" s="69" t="s">
        <v>1754</v>
      </c>
      <c r="G872" s="87" t="s">
        <v>1453</v>
      </c>
      <c r="H872" s="47" t="s">
        <v>1399</v>
      </c>
      <c r="I872" s="91" t="s">
        <v>81</v>
      </c>
      <c r="J872" s="50" t="s">
        <v>1402</v>
      </c>
      <c r="K872" s="49">
        <v>1567273</v>
      </c>
      <c r="L872" s="49">
        <v>1556251.5108440514</v>
      </c>
      <c r="M872" s="50">
        <f t="shared" si="17"/>
        <v>18</v>
      </c>
      <c r="N872" s="68" t="s">
        <v>349</v>
      </c>
    </row>
    <row r="873" spans="1:14" ht="95.25" customHeight="1" x14ac:dyDescent="0.25">
      <c r="A873" s="86">
        <v>865</v>
      </c>
      <c r="B873" s="50" t="s">
        <v>1749</v>
      </c>
      <c r="C873" s="69" t="s">
        <v>1717</v>
      </c>
      <c r="D873" s="69" t="s">
        <v>848</v>
      </c>
      <c r="E873" s="69" t="s">
        <v>849</v>
      </c>
      <c r="F873" s="69" t="s">
        <v>1448</v>
      </c>
      <c r="G873" s="87" t="s">
        <v>1449</v>
      </c>
      <c r="H873" s="47">
        <v>90</v>
      </c>
      <c r="I873" s="48" t="s">
        <v>81</v>
      </c>
      <c r="J873" s="50" t="s">
        <v>1360</v>
      </c>
      <c r="K873" s="49">
        <v>1610933.2499999998</v>
      </c>
      <c r="L873" s="49">
        <v>1600154.9725093483</v>
      </c>
      <c r="M873" s="50">
        <f t="shared" si="17"/>
        <v>19</v>
      </c>
      <c r="N873" s="68" t="s">
        <v>349</v>
      </c>
    </row>
    <row r="874" spans="1:14" ht="95.25" customHeight="1" x14ac:dyDescent="0.25">
      <c r="A874" s="86">
        <v>866</v>
      </c>
      <c r="B874" s="50" t="s">
        <v>1749</v>
      </c>
      <c r="C874" s="69" t="s">
        <v>1717</v>
      </c>
      <c r="D874" s="69" t="s">
        <v>848</v>
      </c>
      <c r="E874" s="69" t="s">
        <v>849</v>
      </c>
      <c r="F874" s="69" t="s">
        <v>1755</v>
      </c>
      <c r="G874" s="87" t="s">
        <v>1451</v>
      </c>
      <c r="H874" s="47">
        <v>90</v>
      </c>
      <c r="I874" s="48" t="s">
        <v>81</v>
      </c>
      <c r="J874" s="50" t="s">
        <v>1360</v>
      </c>
      <c r="K874" s="49">
        <v>1634314.7144999998</v>
      </c>
      <c r="L874" s="49">
        <v>1623265.0691051004</v>
      </c>
      <c r="M874" s="50">
        <f t="shared" si="17"/>
        <v>20</v>
      </c>
      <c r="N874" s="68" t="s">
        <v>349</v>
      </c>
    </row>
    <row r="875" spans="1:14" ht="95.25" customHeight="1" x14ac:dyDescent="0.25">
      <c r="A875" s="86">
        <v>867</v>
      </c>
      <c r="B875" s="50" t="s">
        <v>1749</v>
      </c>
      <c r="C875" s="69" t="s">
        <v>1717</v>
      </c>
      <c r="D875" s="69" t="s">
        <v>18</v>
      </c>
      <c r="E875" s="69" t="s">
        <v>1505</v>
      </c>
      <c r="F875" s="69" t="s">
        <v>1506</v>
      </c>
      <c r="G875" s="87" t="s">
        <v>1506</v>
      </c>
      <c r="H875" s="47">
        <v>45</v>
      </c>
      <c r="I875" s="48"/>
      <c r="J875" s="50" t="s">
        <v>1729</v>
      </c>
      <c r="K875" s="49">
        <v>1649557</v>
      </c>
      <c r="L875" s="49">
        <v>1737421.1276258917</v>
      </c>
      <c r="M875" s="50">
        <f t="shared" si="17"/>
        <v>21</v>
      </c>
      <c r="N875" s="68" t="s">
        <v>349</v>
      </c>
    </row>
    <row r="876" spans="1:14" ht="95.25" customHeight="1" x14ac:dyDescent="0.25">
      <c r="A876" s="86">
        <v>868</v>
      </c>
      <c r="B876" s="50" t="s">
        <v>1749</v>
      </c>
      <c r="C876" s="69" t="s">
        <v>1717</v>
      </c>
      <c r="D876" s="69" t="s">
        <v>1438</v>
      </c>
      <c r="E876" s="69" t="s">
        <v>1465</v>
      </c>
      <c r="F876" s="69" t="s">
        <v>1497</v>
      </c>
      <c r="G876" s="69" t="s">
        <v>1498</v>
      </c>
      <c r="H876" s="47">
        <v>60</v>
      </c>
      <c r="I876" s="48" t="s">
        <v>81</v>
      </c>
      <c r="J876" s="50" t="s">
        <v>1721</v>
      </c>
      <c r="K876" s="49">
        <v>1788320.45</v>
      </c>
      <c r="L876" s="49">
        <v>1773049.64771204</v>
      </c>
      <c r="M876" s="50">
        <f t="shared" si="17"/>
        <v>22</v>
      </c>
      <c r="N876" s="68" t="s">
        <v>349</v>
      </c>
    </row>
    <row r="877" spans="1:14" ht="95.25" customHeight="1" x14ac:dyDescent="0.25">
      <c r="A877" s="86">
        <v>869</v>
      </c>
      <c r="B877" s="50" t="s">
        <v>1749</v>
      </c>
      <c r="C877" s="69" t="s">
        <v>1717</v>
      </c>
      <c r="D877" s="69" t="s">
        <v>26</v>
      </c>
      <c r="E877" s="69" t="s">
        <v>1394</v>
      </c>
      <c r="F877" s="69" t="s">
        <v>1756</v>
      </c>
      <c r="G877" s="87" t="s">
        <v>1753</v>
      </c>
      <c r="H877" s="47">
        <v>90</v>
      </c>
      <c r="I877" s="48" t="s">
        <v>1457</v>
      </c>
      <c r="J877" s="50" t="s">
        <v>1434</v>
      </c>
      <c r="K877" s="49">
        <v>1973555.83</v>
      </c>
      <c r="L877" s="49">
        <v>2225251.3031983739</v>
      </c>
      <c r="M877" s="50">
        <f t="shared" si="17"/>
        <v>23</v>
      </c>
      <c r="N877" s="68" t="s">
        <v>349</v>
      </c>
    </row>
    <row r="878" spans="1:14" ht="95.25" customHeight="1" x14ac:dyDescent="0.25">
      <c r="A878" s="86">
        <v>870</v>
      </c>
      <c r="B878" s="50" t="s">
        <v>1749</v>
      </c>
      <c r="C878" s="69" t="s">
        <v>1717</v>
      </c>
      <c r="D878" s="69" t="s">
        <v>9</v>
      </c>
      <c r="E878" s="69" t="s">
        <v>1347</v>
      </c>
      <c r="F878" s="108" t="s">
        <v>1757</v>
      </c>
      <c r="G878" s="87" t="s">
        <v>1453</v>
      </c>
      <c r="H878" s="47" t="s">
        <v>1399</v>
      </c>
      <c r="I878" s="91" t="s">
        <v>81</v>
      </c>
      <c r="J878" s="50" t="s">
        <v>1700</v>
      </c>
      <c r="K878" s="49">
        <v>2111108</v>
      </c>
      <c r="L878" s="49">
        <v>2096262.1155056993</v>
      </c>
      <c r="M878" s="50">
        <f t="shared" si="17"/>
        <v>24</v>
      </c>
      <c r="N878" s="68" t="s">
        <v>349</v>
      </c>
    </row>
    <row r="879" spans="1:14" ht="95.25" customHeight="1" x14ac:dyDescent="0.25">
      <c r="A879" s="86">
        <v>871</v>
      </c>
      <c r="B879" s="50" t="s">
        <v>1749</v>
      </c>
      <c r="C879" s="69" t="s">
        <v>1717</v>
      </c>
      <c r="D879" s="69" t="s">
        <v>9</v>
      </c>
      <c r="E879" s="69" t="s">
        <v>1347</v>
      </c>
      <c r="F879" s="108" t="s">
        <v>1746</v>
      </c>
      <c r="G879" s="87" t="s">
        <v>1453</v>
      </c>
      <c r="H879" s="47" t="s">
        <v>1399</v>
      </c>
      <c r="I879" s="91" t="s">
        <v>81</v>
      </c>
      <c r="J879" s="50" t="s">
        <v>1700</v>
      </c>
      <c r="K879" s="49">
        <v>2295108</v>
      </c>
      <c r="L879" s="49">
        <v>2278968.1775608137</v>
      </c>
      <c r="M879" s="50">
        <f t="shared" si="17"/>
        <v>25</v>
      </c>
      <c r="N879" s="68" t="s">
        <v>349</v>
      </c>
    </row>
    <row r="880" spans="1:14" ht="95.25" customHeight="1" x14ac:dyDescent="0.25">
      <c r="A880" s="86">
        <v>872</v>
      </c>
      <c r="B880" s="50" t="s">
        <v>1749</v>
      </c>
      <c r="C880" s="69" t="s">
        <v>1717</v>
      </c>
      <c r="D880" s="69" t="s">
        <v>9</v>
      </c>
      <c r="E880" s="69" t="s">
        <v>1347</v>
      </c>
      <c r="F880" s="108" t="s">
        <v>1747</v>
      </c>
      <c r="G880" s="87" t="s">
        <v>1489</v>
      </c>
      <c r="H880" s="47" t="s">
        <v>1399</v>
      </c>
      <c r="I880" s="91" t="s">
        <v>81</v>
      </c>
      <c r="J880" s="50" t="s">
        <v>1700</v>
      </c>
      <c r="K880" s="49">
        <v>2328033</v>
      </c>
      <c r="L880" s="49">
        <v>2311661.640023665</v>
      </c>
      <c r="M880" s="50">
        <f t="shared" si="17"/>
        <v>26</v>
      </c>
      <c r="N880" s="68" t="s">
        <v>349</v>
      </c>
    </row>
    <row r="881" spans="1:14" ht="95.25" customHeight="1" x14ac:dyDescent="0.25">
      <c r="A881" s="86">
        <v>873</v>
      </c>
      <c r="B881" s="50" t="s">
        <v>1749</v>
      </c>
      <c r="C881" s="69" t="s">
        <v>1717</v>
      </c>
      <c r="D881" s="69" t="s">
        <v>9</v>
      </c>
      <c r="E881" s="69" t="s">
        <v>1347</v>
      </c>
      <c r="F881" s="108" t="s">
        <v>1748</v>
      </c>
      <c r="G881" s="87" t="s">
        <v>1489</v>
      </c>
      <c r="H881" s="47" t="s">
        <v>1399</v>
      </c>
      <c r="I881" s="91" t="s">
        <v>81</v>
      </c>
      <c r="J881" s="50" t="s">
        <v>1700</v>
      </c>
      <c r="K881" s="49">
        <v>2512033</v>
      </c>
      <c r="L881" s="49">
        <v>2494367.7020787797</v>
      </c>
      <c r="M881" s="50">
        <f t="shared" si="17"/>
        <v>27</v>
      </c>
      <c r="N881" s="68" t="s">
        <v>349</v>
      </c>
    </row>
    <row r="882" spans="1:14" ht="95.25" customHeight="1" x14ac:dyDescent="0.25">
      <c r="A882" s="86">
        <v>874</v>
      </c>
      <c r="B882" s="50" t="s">
        <v>1758</v>
      </c>
      <c r="C882" s="69" t="s">
        <v>1759</v>
      </c>
      <c r="D882" s="69" t="s">
        <v>1438</v>
      </c>
      <c r="E882" s="69" t="s">
        <v>1382</v>
      </c>
      <c r="F882" s="69" t="s">
        <v>1524</v>
      </c>
      <c r="G882" s="69" t="s">
        <v>1524</v>
      </c>
      <c r="H882" s="47">
        <v>60</v>
      </c>
      <c r="I882" s="48" t="s">
        <v>176</v>
      </c>
      <c r="J882" s="50" t="s">
        <v>1760</v>
      </c>
      <c r="K882" s="49">
        <v>659500</v>
      </c>
      <c r="L882" s="49">
        <v>644617.99625663855</v>
      </c>
      <c r="M882" s="50">
        <f t="shared" si="17"/>
        <v>1</v>
      </c>
      <c r="N882" s="68" t="s">
        <v>349</v>
      </c>
    </row>
    <row r="883" spans="1:14" ht="95.25" customHeight="1" x14ac:dyDescent="0.25">
      <c r="A883" s="86">
        <v>875</v>
      </c>
      <c r="B883" s="50" t="s">
        <v>1758</v>
      </c>
      <c r="C883" s="69" t="s">
        <v>1759</v>
      </c>
      <c r="D883" s="69" t="s">
        <v>1438</v>
      </c>
      <c r="E883" s="69" t="s">
        <v>1382</v>
      </c>
      <c r="F883" s="69" t="s">
        <v>1761</v>
      </c>
      <c r="G883" s="69" t="s">
        <v>1761</v>
      </c>
      <c r="H883" s="47">
        <v>60</v>
      </c>
      <c r="I883" s="48" t="s">
        <v>176</v>
      </c>
      <c r="J883" s="50" t="s">
        <v>1760</v>
      </c>
      <c r="K883" s="49">
        <v>731950</v>
      </c>
      <c r="L883" s="49">
        <v>715433.11957550666</v>
      </c>
      <c r="M883" s="50">
        <f t="shared" si="17"/>
        <v>2</v>
      </c>
      <c r="N883" s="68" t="s">
        <v>349</v>
      </c>
    </row>
    <row r="884" spans="1:14" ht="95.25" customHeight="1" x14ac:dyDescent="0.25">
      <c r="A884" s="86">
        <v>876</v>
      </c>
      <c r="B884" s="50" t="s">
        <v>1758</v>
      </c>
      <c r="C884" s="69" t="s">
        <v>1759</v>
      </c>
      <c r="D884" s="69" t="s">
        <v>29</v>
      </c>
      <c r="E884" s="69" t="s">
        <v>1379</v>
      </c>
      <c r="F884" s="69" t="s">
        <v>1762</v>
      </c>
      <c r="G884" s="69" t="s">
        <v>1762</v>
      </c>
      <c r="H884" s="47">
        <v>30</v>
      </c>
      <c r="I884" s="48">
        <v>132</v>
      </c>
      <c r="J884" s="50" t="s">
        <v>1461</v>
      </c>
      <c r="K884" s="49">
        <v>831450</v>
      </c>
      <c r="L884" s="49">
        <v>860974.94878505671</v>
      </c>
      <c r="M884" s="50">
        <f t="shared" si="17"/>
        <v>3</v>
      </c>
      <c r="N884" s="68" t="s">
        <v>349</v>
      </c>
    </row>
    <row r="885" spans="1:14" ht="95.25" customHeight="1" x14ac:dyDescent="0.25">
      <c r="A885" s="86">
        <v>877</v>
      </c>
      <c r="B885" s="50" t="s">
        <v>1758</v>
      </c>
      <c r="C885" s="69" t="s">
        <v>1759</v>
      </c>
      <c r="D885" s="69" t="s">
        <v>29</v>
      </c>
      <c r="E885" s="69" t="s">
        <v>1379</v>
      </c>
      <c r="F885" s="69" t="s">
        <v>1762</v>
      </c>
      <c r="G885" s="69" t="s">
        <v>1762</v>
      </c>
      <c r="H885" s="47">
        <v>30</v>
      </c>
      <c r="I885" s="48">
        <v>132</v>
      </c>
      <c r="J885" s="50" t="s">
        <v>1469</v>
      </c>
      <c r="K885" s="49">
        <v>903540</v>
      </c>
      <c r="L885" s="49">
        <v>935624.87849570042</v>
      </c>
      <c r="M885" s="50">
        <f t="shared" si="17"/>
        <v>4</v>
      </c>
      <c r="N885" s="68" t="s">
        <v>349</v>
      </c>
    </row>
    <row r="886" spans="1:14" ht="95.25" customHeight="1" x14ac:dyDescent="0.25">
      <c r="A886" s="86">
        <v>878</v>
      </c>
      <c r="B886" s="50" t="s">
        <v>1758</v>
      </c>
      <c r="C886" s="69" t="s">
        <v>1759</v>
      </c>
      <c r="D886" s="69" t="s">
        <v>1438</v>
      </c>
      <c r="E886" s="69" t="s">
        <v>1382</v>
      </c>
      <c r="F886" s="69" t="s">
        <v>1521</v>
      </c>
      <c r="G886" s="87" t="s">
        <v>1521</v>
      </c>
      <c r="H886" s="47">
        <v>60</v>
      </c>
      <c r="I886" s="48" t="s">
        <v>176</v>
      </c>
      <c r="J886" s="50" t="s">
        <v>1760</v>
      </c>
      <c r="K886" s="49">
        <v>956142.5</v>
      </c>
      <c r="L886" s="49">
        <v>934566.58451222593</v>
      </c>
      <c r="M886" s="50">
        <f t="shared" si="17"/>
        <v>5</v>
      </c>
      <c r="N886" s="68" t="s">
        <v>349</v>
      </c>
    </row>
    <row r="887" spans="1:14" ht="95.25" customHeight="1" x14ac:dyDescent="0.25">
      <c r="A887" s="86">
        <v>879</v>
      </c>
      <c r="B887" s="50" t="s">
        <v>1758</v>
      </c>
      <c r="C887" s="69" t="s">
        <v>1759</v>
      </c>
      <c r="D887" s="69" t="s">
        <v>39</v>
      </c>
      <c r="E887" s="69" t="s">
        <v>1526</v>
      </c>
      <c r="F887" s="69" t="s">
        <v>1763</v>
      </c>
      <c r="G887" s="69" t="s">
        <v>1763</v>
      </c>
      <c r="H887" s="47">
        <v>45</v>
      </c>
      <c r="I887" s="48"/>
      <c r="J887" s="50" t="s">
        <v>1512</v>
      </c>
      <c r="K887" s="49">
        <v>1029608</v>
      </c>
      <c r="L887" s="49">
        <v>1084450.3659907714</v>
      </c>
      <c r="M887" s="50">
        <f t="shared" si="17"/>
        <v>6</v>
      </c>
      <c r="N887" s="68" t="s">
        <v>349</v>
      </c>
    </row>
    <row r="888" spans="1:14" ht="95.25" customHeight="1" x14ac:dyDescent="0.25">
      <c r="A888" s="86">
        <v>880</v>
      </c>
      <c r="B888" s="50" t="s">
        <v>1758</v>
      </c>
      <c r="C888" s="69" t="s">
        <v>1759</v>
      </c>
      <c r="D888" s="69" t="s">
        <v>47</v>
      </c>
      <c r="E888" s="69" t="s">
        <v>1526</v>
      </c>
      <c r="F888" s="69" t="s">
        <v>1764</v>
      </c>
      <c r="G888" s="87" t="s">
        <v>1765</v>
      </c>
      <c r="H888" s="47">
        <v>45</v>
      </c>
      <c r="I888" s="48" t="s">
        <v>1766</v>
      </c>
      <c r="J888" s="50" t="s">
        <v>1503</v>
      </c>
      <c r="K888" s="49">
        <v>1053794.45</v>
      </c>
      <c r="L888" s="49">
        <v>1116161.8546670012</v>
      </c>
      <c r="M888" s="50">
        <f t="shared" si="17"/>
        <v>7</v>
      </c>
      <c r="N888" s="68" t="s">
        <v>349</v>
      </c>
    </row>
    <row r="889" spans="1:14" ht="95.25" customHeight="1" x14ac:dyDescent="0.25">
      <c r="A889" s="86">
        <v>881</v>
      </c>
      <c r="B889" s="50" t="s">
        <v>1758</v>
      </c>
      <c r="C889" s="69" t="s">
        <v>1759</v>
      </c>
      <c r="D889" s="69" t="s">
        <v>39</v>
      </c>
      <c r="E889" s="69" t="s">
        <v>1526</v>
      </c>
      <c r="F889" s="69" t="s">
        <v>1763</v>
      </c>
      <c r="G889" s="69" t="s">
        <v>1763</v>
      </c>
      <c r="H889" s="47">
        <v>45</v>
      </c>
      <c r="I889" s="48"/>
      <c r="J889" s="50" t="s">
        <v>292</v>
      </c>
      <c r="K889" s="49">
        <v>1070863</v>
      </c>
      <c r="L889" s="49">
        <v>1127902.8254209131</v>
      </c>
      <c r="M889" s="50">
        <f t="shared" si="17"/>
        <v>8</v>
      </c>
      <c r="N889" s="68" t="s">
        <v>349</v>
      </c>
    </row>
    <row r="890" spans="1:14" ht="95.25" customHeight="1" x14ac:dyDescent="0.25">
      <c r="A890" s="86">
        <v>882</v>
      </c>
      <c r="B890" s="50" t="s">
        <v>1758</v>
      </c>
      <c r="C890" s="69" t="s">
        <v>1759</v>
      </c>
      <c r="D890" s="69" t="s">
        <v>39</v>
      </c>
      <c r="E890" s="69" t="s">
        <v>1526</v>
      </c>
      <c r="F890" s="69" t="s">
        <v>1763</v>
      </c>
      <c r="G890" s="69" t="s">
        <v>1763</v>
      </c>
      <c r="H890" s="47">
        <v>45</v>
      </c>
      <c r="I890" s="48"/>
      <c r="J890" s="50" t="s">
        <v>1468</v>
      </c>
      <c r="K890" s="49">
        <v>1070863</v>
      </c>
      <c r="L890" s="49">
        <v>1127902.8254209131</v>
      </c>
      <c r="M890" s="50">
        <f t="shared" si="17"/>
        <v>9</v>
      </c>
      <c r="N890" s="68" t="s">
        <v>349</v>
      </c>
    </row>
    <row r="891" spans="1:14" ht="95.25" customHeight="1" x14ac:dyDescent="0.25">
      <c r="A891" s="86">
        <v>883</v>
      </c>
      <c r="B891" s="50" t="s">
        <v>1758</v>
      </c>
      <c r="C891" s="69" t="s">
        <v>1759</v>
      </c>
      <c r="D891" s="69" t="s">
        <v>39</v>
      </c>
      <c r="E891" s="69" t="s">
        <v>1526</v>
      </c>
      <c r="F891" s="69" t="s">
        <v>1763</v>
      </c>
      <c r="G891" s="69" t="s">
        <v>1763</v>
      </c>
      <c r="H891" s="47">
        <v>45</v>
      </c>
      <c r="I891" s="48"/>
      <c r="J891" s="50" t="s">
        <v>1710</v>
      </c>
      <c r="K891" s="49">
        <v>1070863</v>
      </c>
      <c r="L891" s="49">
        <v>1127902.8254209131</v>
      </c>
      <c r="M891" s="50">
        <f t="shared" si="17"/>
        <v>10</v>
      </c>
      <c r="N891" s="68" t="s">
        <v>349</v>
      </c>
    </row>
    <row r="892" spans="1:14" ht="95.25" customHeight="1" x14ac:dyDescent="0.25">
      <c r="A892" s="86">
        <v>884</v>
      </c>
      <c r="B892" s="50" t="s">
        <v>1758</v>
      </c>
      <c r="C892" s="69" t="s">
        <v>1759</v>
      </c>
      <c r="D892" s="69" t="s">
        <v>39</v>
      </c>
      <c r="E892" s="69" t="s">
        <v>1526</v>
      </c>
      <c r="F892" s="69" t="s">
        <v>1763</v>
      </c>
      <c r="G892" s="69" t="s">
        <v>1763</v>
      </c>
      <c r="H892" s="47">
        <v>45</v>
      </c>
      <c r="I892" s="48"/>
      <c r="J892" s="50" t="s">
        <v>1767</v>
      </c>
      <c r="K892" s="49">
        <v>1070863</v>
      </c>
      <c r="L892" s="49">
        <v>1127902.8254209131</v>
      </c>
      <c r="M892" s="50">
        <f t="shared" si="17"/>
        <v>11</v>
      </c>
      <c r="N892" s="68" t="s">
        <v>349</v>
      </c>
    </row>
    <row r="893" spans="1:14" ht="95.25" customHeight="1" x14ac:dyDescent="0.25">
      <c r="A893" s="86">
        <v>885</v>
      </c>
      <c r="B893" s="50" t="s">
        <v>1758</v>
      </c>
      <c r="C893" s="69" t="s">
        <v>1759</v>
      </c>
      <c r="D893" s="69" t="s">
        <v>39</v>
      </c>
      <c r="E893" s="69" t="s">
        <v>1526</v>
      </c>
      <c r="F893" s="69" t="s">
        <v>1763</v>
      </c>
      <c r="G893" s="69" t="s">
        <v>1763</v>
      </c>
      <c r="H893" s="47">
        <v>45</v>
      </c>
      <c r="I893" s="48"/>
      <c r="J893" s="50" t="s">
        <v>1768</v>
      </c>
      <c r="K893" s="49">
        <v>1070863</v>
      </c>
      <c r="L893" s="49">
        <v>1127902.8254209131</v>
      </c>
      <c r="M893" s="50">
        <f t="shared" si="17"/>
        <v>12</v>
      </c>
      <c r="N893" s="68" t="s">
        <v>349</v>
      </c>
    </row>
    <row r="894" spans="1:14" ht="95.25" customHeight="1" x14ac:dyDescent="0.25">
      <c r="A894" s="86">
        <v>886</v>
      </c>
      <c r="B894" s="50" t="s">
        <v>1758</v>
      </c>
      <c r="C894" s="69" t="s">
        <v>1759</v>
      </c>
      <c r="D894" s="69" t="s">
        <v>1438</v>
      </c>
      <c r="E894" s="69" t="s">
        <v>1382</v>
      </c>
      <c r="F894" s="69" t="s">
        <v>1769</v>
      </c>
      <c r="G894" s="69" t="s">
        <v>1769</v>
      </c>
      <c r="H894" s="47">
        <v>60</v>
      </c>
      <c r="I894" s="48" t="s">
        <v>176</v>
      </c>
      <c r="J894" s="50" t="s">
        <v>1760</v>
      </c>
      <c r="K894" s="49">
        <v>1079192.5</v>
      </c>
      <c r="L894" s="49">
        <v>1054839.8891966527</v>
      </c>
      <c r="M894" s="50">
        <f t="shared" si="17"/>
        <v>13</v>
      </c>
      <c r="N894" s="68" t="s">
        <v>349</v>
      </c>
    </row>
    <row r="895" spans="1:14" ht="95.25" customHeight="1" x14ac:dyDescent="0.25">
      <c r="A895" s="86">
        <v>887</v>
      </c>
      <c r="B895" s="50" t="s">
        <v>1758</v>
      </c>
      <c r="C895" s="69" t="s">
        <v>1759</v>
      </c>
      <c r="D895" s="69" t="s">
        <v>1438</v>
      </c>
      <c r="E895" s="69" t="s">
        <v>1526</v>
      </c>
      <c r="F895" s="69" t="s">
        <v>1527</v>
      </c>
      <c r="G895" s="87" t="s">
        <v>1535</v>
      </c>
      <c r="H895" s="47">
        <v>60</v>
      </c>
      <c r="I895" s="48" t="s">
        <v>176</v>
      </c>
      <c r="J895" s="50" t="s">
        <v>1760</v>
      </c>
      <c r="K895" s="49">
        <v>1114842.5</v>
      </c>
      <c r="L895" s="49">
        <v>1128026.2835575726</v>
      </c>
      <c r="M895" s="50">
        <f t="shared" si="17"/>
        <v>14</v>
      </c>
      <c r="N895" s="68" t="s">
        <v>349</v>
      </c>
    </row>
    <row r="896" spans="1:14" ht="95.25" customHeight="1" x14ac:dyDescent="0.25">
      <c r="A896" s="86">
        <v>888</v>
      </c>
      <c r="B896" s="50" t="s">
        <v>1758</v>
      </c>
      <c r="C896" s="69" t="s">
        <v>1759</v>
      </c>
      <c r="D896" s="69" t="s">
        <v>1438</v>
      </c>
      <c r="E896" s="69" t="s">
        <v>1526</v>
      </c>
      <c r="F896" s="69" t="s">
        <v>1527</v>
      </c>
      <c r="G896" s="87" t="s">
        <v>1528</v>
      </c>
      <c r="H896" s="47">
        <v>60</v>
      </c>
      <c r="I896" s="48" t="s">
        <v>176</v>
      </c>
      <c r="J896" s="50" t="s">
        <v>1760</v>
      </c>
      <c r="K896" s="49">
        <v>1121742.5</v>
      </c>
      <c r="L896" s="49">
        <v>1135007.8808294269</v>
      </c>
      <c r="M896" s="50">
        <f t="shared" si="17"/>
        <v>15</v>
      </c>
      <c r="N896" s="68" t="s">
        <v>349</v>
      </c>
    </row>
    <row r="897" spans="1:14" ht="95.25" customHeight="1" x14ac:dyDescent="0.25">
      <c r="A897" s="86">
        <v>889</v>
      </c>
      <c r="B897" s="50" t="s">
        <v>1758</v>
      </c>
      <c r="C897" s="69" t="s">
        <v>1759</v>
      </c>
      <c r="D897" s="69" t="s">
        <v>1438</v>
      </c>
      <c r="E897" s="69" t="s">
        <v>1526</v>
      </c>
      <c r="F897" s="69" t="s">
        <v>1527</v>
      </c>
      <c r="G897" s="87" t="s">
        <v>1544</v>
      </c>
      <c r="H897" s="47">
        <v>60</v>
      </c>
      <c r="I897" s="48" t="s">
        <v>176</v>
      </c>
      <c r="J897" s="50" t="s">
        <v>1760</v>
      </c>
      <c r="K897" s="49">
        <v>1166592.5</v>
      </c>
      <c r="L897" s="49">
        <v>1180388.2630964799</v>
      </c>
      <c r="M897" s="50">
        <f t="shared" si="17"/>
        <v>16</v>
      </c>
      <c r="N897" s="68" t="s">
        <v>349</v>
      </c>
    </row>
    <row r="898" spans="1:14" ht="95.25" customHeight="1" x14ac:dyDescent="0.25">
      <c r="A898" s="86">
        <v>890</v>
      </c>
      <c r="B898" s="50" t="s">
        <v>1758</v>
      </c>
      <c r="C898" s="69" t="s">
        <v>1759</v>
      </c>
      <c r="D898" s="69" t="s">
        <v>138</v>
      </c>
      <c r="E898" s="69" t="s">
        <v>1394</v>
      </c>
      <c r="F898" s="69" t="s">
        <v>1538</v>
      </c>
      <c r="G898" s="87" t="s">
        <v>1539</v>
      </c>
      <c r="H898" s="50" t="s">
        <v>1356</v>
      </c>
      <c r="I898" s="48" t="s">
        <v>81</v>
      </c>
      <c r="J898" s="50" t="s">
        <v>1770</v>
      </c>
      <c r="K898" s="49">
        <v>1188525</v>
      </c>
      <c r="L898" s="49">
        <v>1179068.4855901515</v>
      </c>
      <c r="M898" s="50">
        <f t="shared" si="17"/>
        <v>17</v>
      </c>
      <c r="N898" s="68" t="s">
        <v>349</v>
      </c>
    </row>
    <row r="899" spans="1:14" ht="95.25" customHeight="1" x14ac:dyDescent="0.25">
      <c r="A899" s="86">
        <v>891</v>
      </c>
      <c r="B899" s="50" t="s">
        <v>1758</v>
      </c>
      <c r="C899" s="69" t="s">
        <v>1759</v>
      </c>
      <c r="D899" s="69" t="s">
        <v>47</v>
      </c>
      <c r="E899" s="69" t="s">
        <v>1500</v>
      </c>
      <c r="F899" s="69" t="s">
        <v>1556</v>
      </c>
      <c r="G899" s="87" t="s">
        <v>1570</v>
      </c>
      <c r="H899" s="47">
        <v>45</v>
      </c>
      <c r="I899" s="48" t="s">
        <v>1558</v>
      </c>
      <c r="J899" s="50" t="s">
        <v>1503</v>
      </c>
      <c r="K899" s="49">
        <v>1239773.6000000001</v>
      </c>
      <c r="L899" s="49">
        <v>1325939.4726284477</v>
      </c>
      <c r="M899" s="50">
        <f t="shared" si="17"/>
        <v>18</v>
      </c>
      <c r="N899" s="68" t="s">
        <v>349</v>
      </c>
    </row>
    <row r="900" spans="1:14" ht="95.25" customHeight="1" x14ac:dyDescent="0.25">
      <c r="A900" s="86">
        <v>892</v>
      </c>
      <c r="B900" s="50" t="s">
        <v>1758</v>
      </c>
      <c r="C900" s="69" t="s">
        <v>1759</v>
      </c>
      <c r="D900" s="69" t="s">
        <v>39</v>
      </c>
      <c r="E900" s="69" t="s">
        <v>1465</v>
      </c>
      <c r="F900" s="69" t="s">
        <v>1771</v>
      </c>
      <c r="G900" s="69" t="s">
        <v>1570</v>
      </c>
      <c r="H900" s="47">
        <v>90</v>
      </c>
      <c r="I900" s="48" t="s">
        <v>176</v>
      </c>
      <c r="J900" s="50" t="s">
        <v>1670</v>
      </c>
      <c r="K900" s="49">
        <v>1240000</v>
      </c>
      <c r="L900" s="49">
        <v>1287702.0240157868</v>
      </c>
      <c r="M900" s="50">
        <f t="shared" si="17"/>
        <v>19</v>
      </c>
      <c r="N900" s="68" t="s">
        <v>349</v>
      </c>
    </row>
    <row r="901" spans="1:14" ht="95.25" customHeight="1" x14ac:dyDescent="0.25">
      <c r="A901" s="86">
        <v>893</v>
      </c>
      <c r="B901" s="50" t="s">
        <v>1758</v>
      </c>
      <c r="C901" s="69" t="s">
        <v>1759</v>
      </c>
      <c r="D901" s="69" t="s">
        <v>39</v>
      </c>
      <c r="E901" s="69" t="s">
        <v>1465</v>
      </c>
      <c r="F901" s="69" t="s">
        <v>1771</v>
      </c>
      <c r="G901" s="69" t="s">
        <v>1570</v>
      </c>
      <c r="H901" s="47">
        <v>90</v>
      </c>
      <c r="I901" s="48" t="s">
        <v>176</v>
      </c>
      <c r="J901" s="50" t="s">
        <v>292</v>
      </c>
      <c r="K901" s="49">
        <v>1250000</v>
      </c>
      <c r="L901" s="49">
        <v>1298086.7177578497</v>
      </c>
      <c r="M901" s="50">
        <f t="shared" si="17"/>
        <v>20</v>
      </c>
      <c r="N901" s="68" t="s">
        <v>349</v>
      </c>
    </row>
    <row r="902" spans="1:14" ht="95.25" customHeight="1" x14ac:dyDescent="0.25">
      <c r="A902" s="86">
        <v>894</v>
      </c>
      <c r="B902" s="50" t="s">
        <v>1758</v>
      </c>
      <c r="C902" s="69" t="s">
        <v>1759</v>
      </c>
      <c r="D902" s="69" t="s">
        <v>39</v>
      </c>
      <c r="E902" s="69" t="s">
        <v>1465</v>
      </c>
      <c r="F902" s="69" t="s">
        <v>1771</v>
      </c>
      <c r="G902" s="69" t="s">
        <v>1570</v>
      </c>
      <c r="H902" s="47">
        <v>90</v>
      </c>
      <c r="I902" s="48" t="s">
        <v>176</v>
      </c>
      <c r="J902" s="50" t="s">
        <v>1555</v>
      </c>
      <c r="K902" s="49">
        <v>1265000</v>
      </c>
      <c r="L902" s="49">
        <v>1313663.7583709441</v>
      </c>
      <c r="M902" s="50">
        <f t="shared" si="17"/>
        <v>21</v>
      </c>
      <c r="N902" s="68" t="s">
        <v>349</v>
      </c>
    </row>
    <row r="903" spans="1:14" ht="95.25" customHeight="1" x14ac:dyDescent="0.25">
      <c r="A903" s="86">
        <v>895</v>
      </c>
      <c r="B903" s="50" t="s">
        <v>1758</v>
      </c>
      <c r="C903" s="69" t="s">
        <v>1759</v>
      </c>
      <c r="D903" s="69" t="s">
        <v>39</v>
      </c>
      <c r="E903" s="69" t="s">
        <v>1465</v>
      </c>
      <c r="F903" s="69" t="s">
        <v>1771</v>
      </c>
      <c r="G903" s="69" t="s">
        <v>1570</v>
      </c>
      <c r="H903" s="47">
        <v>90</v>
      </c>
      <c r="I903" s="48" t="s">
        <v>176</v>
      </c>
      <c r="J903" s="50" t="s">
        <v>1476</v>
      </c>
      <c r="K903" s="49">
        <v>1275000</v>
      </c>
      <c r="L903" s="49">
        <v>1324048.4521130067</v>
      </c>
      <c r="M903" s="50">
        <f t="shared" si="17"/>
        <v>22</v>
      </c>
      <c r="N903" s="68" t="s">
        <v>349</v>
      </c>
    </row>
    <row r="904" spans="1:14" ht="95.25" customHeight="1" x14ac:dyDescent="0.25">
      <c r="A904" s="86">
        <v>896</v>
      </c>
      <c r="B904" s="50" t="s">
        <v>1758</v>
      </c>
      <c r="C904" s="69" t="s">
        <v>1759</v>
      </c>
      <c r="D904" s="69" t="s">
        <v>39</v>
      </c>
      <c r="E904" s="69" t="s">
        <v>1465</v>
      </c>
      <c r="F904" s="69" t="s">
        <v>1771</v>
      </c>
      <c r="G904" s="69" t="s">
        <v>1570</v>
      </c>
      <c r="H904" s="47">
        <v>90</v>
      </c>
      <c r="I904" s="48" t="s">
        <v>176</v>
      </c>
      <c r="J904" s="50" t="s">
        <v>1512</v>
      </c>
      <c r="K904" s="49">
        <v>1276000</v>
      </c>
      <c r="L904" s="49">
        <v>1325086.9214872131</v>
      </c>
      <c r="M904" s="50">
        <f t="shared" si="17"/>
        <v>23</v>
      </c>
      <c r="N904" s="68" t="s">
        <v>349</v>
      </c>
    </row>
    <row r="905" spans="1:14" ht="95.25" customHeight="1" x14ac:dyDescent="0.25">
      <c r="A905" s="86">
        <v>897</v>
      </c>
      <c r="B905" s="50" t="s">
        <v>1758</v>
      </c>
      <c r="C905" s="69" t="s">
        <v>1759</v>
      </c>
      <c r="D905" s="69" t="s">
        <v>1438</v>
      </c>
      <c r="E905" s="69" t="s">
        <v>1465</v>
      </c>
      <c r="F905" s="69" t="s">
        <v>1561</v>
      </c>
      <c r="G905" s="69" t="s">
        <v>1562</v>
      </c>
      <c r="H905" s="47">
        <v>60</v>
      </c>
      <c r="I905" s="48" t="s">
        <v>81</v>
      </c>
      <c r="J905" s="50" t="s">
        <v>1760</v>
      </c>
      <c r="K905" s="49">
        <v>1281602.8500000001</v>
      </c>
      <c r="L905" s="49">
        <v>1270659.0039269787</v>
      </c>
      <c r="M905" s="50">
        <f t="shared" si="17"/>
        <v>24</v>
      </c>
      <c r="N905" s="68" t="s">
        <v>349</v>
      </c>
    </row>
    <row r="906" spans="1:14" ht="95.25" customHeight="1" x14ac:dyDescent="0.25">
      <c r="A906" s="86">
        <v>898</v>
      </c>
      <c r="B906" s="50" t="s">
        <v>1758</v>
      </c>
      <c r="C906" s="69" t="s">
        <v>1759</v>
      </c>
      <c r="D906" s="69" t="s">
        <v>1438</v>
      </c>
      <c r="E906" s="69" t="s">
        <v>1465</v>
      </c>
      <c r="F906" s="69" t="s">
        <v>1566</v>
      </c>
      <c r="G906" s="69" t="s">
        <v>1550</v>
      </c>
      <c r="H906" s="47">
        <v>60</v>
      </c>
      <c r="I906" s="48" t="s">
        <v>81</v>
      </c>
      <c r="J906" s="50" t="s">
        <v>1760</v>
      </c>
      <c r="K906" s="49">
        <v>1306294.5</v>
      </c>
      <c r="L906" s="49">
        <v>1295139.8073165105</v>
      </c>
      <c r="M906" s="50">
        <f t="shared" ref="M906:M969" si="18">IF(B906=B905,M905+1,1)</f>
        <v>25</v>
      </c>
      <c r="N906" s="68" t="s">
        <v>349</v>
      </c>
    </row>
    <row r="907" spans="1:14" ht="95.25" customHeight="1" x14ac:dyDescent="0.25">
      <c r="A907" s="86">
        <v>899</v>
      </c>
      <c r="B907" s="50" t="s">
        <v>1758</v>
      </c>
      <c r="C907" s="69" t="s">
        <v>1759</v>
      </c>
      <c r="D907" s="69" t="s">
        <v>1438</v>
      </c>
      <c r="E907" s="69" t="s">
        <v>1465</v>
      </c>
      <c r="F907" s="69" t="s">
        <v>1567</v>
      </c>
      <c r="G907" s="69" t="s">
        <v>1568</v>
      </c>
      <c r="H907" s="47">
        <v>60</v>
      </c>
      <c r="I907" s="48" t="s">
        <v>81</v>
      </c>
      <c r="J907" s="50" t="s">
        <v>1760</v>
      </c>
      <c r="K907" s="49">
        <v>1315799.25</v>
      </c>
      <c r="L907" s="49">
        <v>1304563.3944812668</v>
      </c>
      <c r="M907" s="50">
        <f t="shared" si="18"/>
        <v>26</v>
      </c>
      <c r="N907" s="68" t="s">
        <v>349</v>
      </c>
    </row>
    <row r="908" spans="1:14" ht="95.25" customHeight="1" x14ac:dyDescent="0.25">
      <c r="A908" s="86">
        <v>900</v>
      </c>
      <c r="B908" s="50" t="s">
        <v>1758</v>
      </c>
      <c r="C908" s="69" t="s">
        <v>1759</v>
      </c>
      <c r="D908" s="69" t="s">
        <v>1438</v>
      </c>
      <c r="E908" s="69" t="s">
        <v>1465</v>
      </c>
      <c r="F908" s="69" t="s">
        <v>1569</v>
      </c>
      <c r="G908" s="69" t="s">
        <v>1570</v>
      </c>
      <c r="H908" s="47">
        <v>60</v>
      </c>
      <c r="I908" s="48" t="s">
        <v>81</v>
      </c>
      <c r="J908" s="50" t="s">
        <v>1760</v>
      </c>
      <c r="K908" s="49">
        <v>1321315.8</v>
      </c>
      <c r="L908" s="49">
        <v>1310032.8376306118</v>
      </c>
      <c r="M908" s="50">
        <f t="shared" si="18"/>
        <v>27</v>
      </c>
      <c r="N908" s="68" t="s">
        <v>349</v>
      </c>
    </row>
    <row r="909" spans="1:14" ht="95.25" customHeight="1" x14ac:dyDescent="0.25">
      <c r="A909" s="86">
        <v>901</v>
      </c>
      <c r="B909" s="50" t="s">
        <v>1758</v>
      </c>
      <c r="C909" s="69" t="s">
        <v>1759</v>
      </c>
      <c r="D909" s="69" t="s">
        <v>1438</v>
      </c>
      <c r="E909" s="69" t="s">
        <v>1465</v>
      </c>
      <c r="F909" s="69" t="s">
        <v>1575</v>
      </c>
      <c r="G909" s="69" t="s">
        <v>1576</v>
      </c>
      <c r="H909" s="47">
        <v>60</v>
      </c>
      <c r="I909" s="48" t="s">
        <v>81</v>
      </c>
      <c r="J909" s="50" t="s">
        <v>1760</v>
      </c>
      <c r="K909" s="49">
        <v>1331025.25</v>
      </c>
      <c r="L909" s="49">
        <v>1319659.3768238404</v>
      </c>
      <c r="M909" s="50">
        <f t="shared" si="18"/>
        <v>28</v>
      </c>
      <c r="N909" s="68" t="s">
        <v>349</v>
      </c>
    </row>
    <row r="910" spans="1:14" ht="95.25" customHeight="1" x14ac:dyDescent="0.25">
      <c r="A910" s="86">
        <v>902</v>
      </c>
      <c r="B910" s="50" t="s">
        <v>1758</v>
      </c>
      <c r="C910" s="69" t="s">
        <v>1759</v>
      </c>
      <c r="D910" s="69" t="s">
        <v>9</v>
      </c>
      <c r="E910" s="69" t="s">
        <v>1347</v>
      </c>
      <c r="F910" s="69" t="s">
        <v>1772</v>
      </c>
      <c r="G910" s="87" t="s">
        <v>1773</v>
      </c>
      <c r="H910" s="47" t="s">
        <v>1399</v>
      </c>
      <c r="I910" s="91" t="s">
        <v>81</v>
      </c>
      <c r="J910" s="50" t="s">
        <v>1402</v>
      </c>
      <c r="K910" s="49">
        <v>1333132</v>
      </c>
      <c r="L910" s="49">
        <v>1323087.4149048461</v>
      </c>
      <c r="M910" s="50">
        <f t="shared" si="18"/>
        <v>29</v>
      </c>
      <c r="N910" s="68" t="s">
        <v>349</v>
      </c>
    </row>
    <row r="911" spans="1:14" ht="95.25" customHeight="1" x14ac:dyDescent="0.25">
      <c r="A911" s="86">
        <v>903</v>
      </c>
      <c r="B911" s="50" t="s">
        <v>1758</v>
      </c>
      <c r="C911" s="69" t="s">
        <v>1759</v>
      </c>
      <c r="D911" s="69" t="s">
        <v>848</v>
      </c>
      <c r="E911" s="69" t="s">
        <v>849</v>
      </c>
      <c r="F911" s="69" t="s">
        <v>1774</v>
      </c>
      <c r="G911" s="87" t="s">
        <v>1775</v>
      </c>
      <c r="H911" s="47">
        <v>90</v>
      </c>
      <c r="I911" s="48" t="s">
        <v>81</v>
      </c>
      <c r="J911" s="50" t="s">
        <v>1360</v>
      </c>
      <c r="K911" s="49">
        <v>1344249.7712994723</v>
      </c>
      <c r="L911" s="49">
        <v>1335363.8297815442</v>
      </c>
      <c r="M911" s="50">
        <f t="shared" si="18"/>
        <v>30</v>
      </c>
      <c r="N911" s="68" t="s">
        <v>349</v>
      </c>
    </row>
    <row r="912" spans="1:14" ht="95.25" customHeight="1" x14ac:dyDescent="0.25">
      <c r="A912" s="86">
        <v>904</v>
      </c>
      <c r="B912" s="50" t="s">
        <v>1758</v>
      </c>
      <c r="C912" s="69" t="s">
        <v>1759</v>
      </c>
      <c r="D912" s="69" t="s">
        <v>1438</v>
      </c>
      <c r="E912" s="69" t="s">
        <v>1465</v>
      </c>
      <c r="F912" s="69" t="s">
        <v>1569</v>
      </c>
      <c r="G912" s="69" t="s">
        <v>1557</v>
      </c>
      <c r="H912" s="47">
        <v>60</v>
      </c>
      <c r="I912" s="48" t="s">
        <v>81</v>
      </c>
      <c r="J912" s="50" t="s">
        <v>1760</v>
      </c>
      <c r="K912" s="49">
        <v>1370216.1</v>
      </c>
      <c r="L912" s="49">
        <v>1358515.568836875</v>
      </c>
      <c r="M912" s="50">
        <f t="shared" si="18"/>
        <v>31</v>
      </c>
      <c r="N912" s="68" t="s">
        <v>349</v>
      </c>
    </row>
    <row r="913" spans="1:14" ht="95.25" customHeight="1" x14ac:dyDescent="0.25">
      <c r="A913" s="86">
        <v>905</v>
      </c>
      <c r="B913" s="50" t="s">
        <v>1758</v>
      </c>
      <c r="C913" s="69" t="s">
        <v>1759</v>
      </c>
      <c r="D913" s="69" t="s">
        <v>1438</v>
      </c>
      <c r="E913" s="69" t="s">
        <v>1465</v>
      </c>
      <c r="F913" s="69" t="s">
        <v>1578</v>
      </c>
      <c r="G913" s="69" t="s">
        <v>1579</v>
      </c>
      <c r="H913" s="47">
        <v>60</v>
      </c>
      <c r="I913" s="48" t="s">
        <v>81</v>
      </c>
      <c r="J913" s="50" t="s">
        <v>1760</v>
      </c>
      <c r="K913" s="49">
        <v>1389572.9</v>
      </c>
      <c r="L913" s="49">
        <v>1377707.0775068293</v>
      </c>
      <c r="M913" s="50">
        <f t="shared" si="18"/>
        <v>32</v>
      </c>
      <c r="N913" s="68" t="s">
        <v>349</v>
      </c>
    </row>
    <row r="914" spans="1:14" ht="95.25" customHeight="1" x14ac:dyDescent="0.25">
      <c r="A914" s="86">
        <v>906</v>
      </c>
      <c r="B914" s="50" t="s">
        <v>1758</v>
      </c>
      <c r="C914" s="69" t="s">
        <v>1759</v>
      </c>
      <c r="D914" s="69" t="s">
        <v>26</v>
      </c>
      <c r="E914" s="69" t="s">
        <v>1394</v>
      </c>
      <c r="F914" s="69" t="s">
        <v>1538</v>
      </c>
      <c r="G914" s="87" t="s">
        <v>1776</v>
      </c>
      <c r="H914" s="47">
        <v>90</v>
      </c>
      <c r="I914" s="48" t="s">
        <v>1457</v>
      </c>
      <c r="J914" s="50" t="s">
        <v>1434</v>
      </c>
      <c r="K914" s="49">
        <v>1355124.35</v>
      </c>
      <c r="L914" s="49">
        <v>1516297.6963071853</v>
      </c>
      <c r="M914" s="50">
        <f t="shared" si="18"/>
        <v>33</v>
      </c>
      <c r="N914" s="68" t="s">
        <v>349</v>
      </c>
    </row>
    <row r="915" spans="1:14" ht="95.25" customHeight="1" x14ac:dyDescent="0.25">
      <c r="A915" s="86">
        <v>907</v>
      </c>
      <c r="B915" s="50" t="s">
        <v>1758</v>
      </c>
      <c r="C915" s="69" t="s">
        <v>1759</v>
      </c>
      <c r="D915" s="69" t="s">
        <v>1438</v>
      </c>
      <c r="E915" s="69" t="s">
        <v>1465</v>
      </c>
      <c r="F915" s="69" t="s">
        <v>1588</v>
      </c>
      <c r="G915" s="69" t="s">
        <v>1589</v>
      </c>
      <c r="H915" s="47">
        <v>60</v>
      </c>
      <c r="I915" s="48" t="s">
        <v>81</v>
      </c>
      <c r="J915" s="50" t="s">
        <v>1760</v>
      </c>
      <c r="K915" s="49">
        <v>1393462.2</v>
      </c>
      <c r="L915" s="49">
        <v>1381563.1660478099</v>
      </c>
      <c r="M915" s="50">
        <f t="shared" si="18"/>
        <v>34</v>
      </c>
      <c r="N915" s="68" t="s">
        <v>349</v>
      </c>
    </row>
    <row r="916" spans="1:14" ht="95.25" customHeight="1" x14ac:dyDescent="0.25">
      <c r="A916" s="86">
        <v>908</v>
      </c>
      <c r="B916" s="50" t="s">
        <v>1758</v>
      </c>
      <c r="C916" s="69" t="s">
        <v>1759</v>
      </c>
      <c r="D916" s="69" t="s">
        <v>1438</v>
      </c>
      <c r="E916" s="69" t="s">
        <v>1465</v>
      </c>
      <c r="F916" s="69" t="s">
        <v>1578</v>
      </c>
      <c r="G916" s="69" t="s">
        <v>1564</v>
      </c>
      <c r="H916" s="47">
        <v>60</v>
      </c>
      <c r="I916" s="48" t="s">
        <v>81</v>
      </c>
      <c r="J916" s="50" t="s">
        <v>1760</v>
      </c>
      <c r="K916" s="49">
        <v>1396577.55</v>
      </c>
      <c r="L916" s="49">
        <v>1384651.9134923744</v>
      </c>
      <c r="M916" s="50">
        <f t="shared" si="18"/>
        <v>35</v>
      </c>
      <c r="N916" s="68" t="s">
        <v>349</v>
      </c>
    </row>
    <row r="917" spans="1:14" ht="95.25" customHeight="1" x14ac:dyDescent="0.25">
      <c r="A917" s="86">
        <v>909</v>
      </c>
      <c r="B917" s="50" t="s">
        <v>1758</v>
      </c>
      <c r="C917" s="69" t="s">
        <v>1759</v>
      </c>
      <c r="D917" s="69" t="s">
        <v>1438</v>
      </c>
      <c r="E917" s="69" t="s">
        <v>1465</v>
      </c>
      <c r="F917" s="69" t="s">
        <v>1580</v>
      </c>
      <c r="G917" s="69" t="s">
        <v>1573</v>
      </c>
      <c r="H917" s="47">
        <v>60</v>
      </c>
      <c r="I917" s="48" t="s">
        <v>81</v>
      </c>
      <c r="J917" s="50" t="s">
        <v>1760</v>
      </c>
      <c r="K917" s="49">
        <v>1410813.4</v>
      </c>
      <c r="L917" s="49">
        <v>1398766.2009107065</v>
      </c>
      <c r="M917" s="50">
        <f t="shared" si="18"/>
        <v>36</v>
      </c>
      <c r="N917" s="68" t="s">
        <v>349</v>
      </c>
    </row>
    <row r="918" spans="1:14" ht="95.25" customHeight="1" x14ac:dyDescent="0.25">
      <c r="A918" s="86">
        <v>910</v>
      </c>
      <c r="B918" s="50" t="s">
        <v>1758</v>
      </c>
      <c r="C918" s="69" t="s">
        <v>1759</v>
      </c>
      <c r="D918" s="69" t="s">
        <v>1438</v>
      </c>
      <c r="E918" s="69" t="s">
        <v>1465</v>
      </c>
      <c r="F918" s="69" t="s">
        <v>1586</v>
      </c>
      <c r="G918" s="69" t="s">
        <v>1587</v>
      </c>
      <c r="H918" s="47">
        <v>60</v>
      </c>
      <c r="I918" s="48" t="s">
        <v>81</v>
      </c>
      <c r="J918" s="50" t="s">
        <v>1760</v>
      </c>
      <c r="K918" s="49">
        <v>1437197.85</v>
      </c>
      <c r="L918" s="49">
        <v>1424925.3491649113</v>
      </c>
      <c r="M918" s="50">
        <f t="shared" si="18"/>
        <v>37</v>
      </c>
      <c r="N918" s="68" t="s">
        <v>349</v>
      </c>
    </row>
    <row r="919" spans="1:14" ht="95.25" customHeight="1" x14ac:dyDescent="0.25">
      <c r="A919" s="86">
        <v>911</v>
      </c>
      <c r="B919" s="50" t="s">
        <v>1758</v>
      </c>
      <c r="C919" s="69" t="s">
        <v>1759</v>
      </c>
      <c r="D919" s="69" t="s">
        <v>1438</v>
      </c>
      <c r="E919" s="69" t="s">
        <v>1465</v>
      </c>
      <c r="F919" s="69" t="s">
        <v>1590</v>
      </c>
      <c r="G919" s="69" t="s">
        <v>1583</v>
      </c>
      <c r="H919" s="47">
        <v>60</v>
      </c>
      <c r="I919" s="48" t="s">
        <v>81</v>
      </c>
      <c r="J919" s="50" t="s">
        <v>1760</v>
      </c>
      <c r="K919" s="49">
        <v>1517140.1</v>
      </c>
      <c r="L919" s="49">
        <v>1504184.9573630998</v>
      </c>
      <c r="M919" s="50">
        <f t="shared" si="18"/>
        <v>38</v>
      </c>
      <c r="N919" s="68" t="s">
        <v>349</v>
      </c>
    </row>
    <row r="920" spans="1:14" ht="95.25" customHeight="1" x14ac:dyDescent="0.25">
      <c r="A920" s="86">
        <v>912</v>
      </c>
      <c r="B920" s="50" t="s">
        <v>1758</v>
      </c>
      <c r="C920" s="69" t="s">
        <v>1759</v>
      </c>
      <c r="D920" s="69" t="s">
        <v>24</v>
      </c>
      <c r="E920" s="69" t="s">
        <v>1777</v>
      </c>
      <c r="F920" s="69" t="s">
        <v>1778</v>
      </c>
      <c r="G920" s="87" t="str">
        <f>F920</f>
        <v>ML 180E24-E3 K</v>
      </c>
      <c r="H920" s="47">
        <v>10</v>
      </c>
      <c r="I920" s="48" t="s">
        <v>1668</v>
      </c>
      <c r="J920" s="50" t="s">
        <v>1512</v>
      </c>
      <c r="K920" s="46">
        <f>(1152296+200000+15000)*1.15</f>
        <v>1572390.4</v>
      </c>
      <c r="L920" s="49">
        <v>1797708.6476862051</v>
      </c>
      <c r="M920" s="50">
        <f t="shared" si="18"/>
        <v>39</v>
      </c>
      <c r="N920" s="68" t="s">
        <v>349</v>
      </c>
    </row>
    <row r="921" spans="1:14" ht="95.25" customHeight="1" x14ac:dyDescent="0.25">
      <c r="A921" s="86">
        <v>913</v>
      </c>
      <c r="B921" s="50" t="s">
        <v>1779</v>
      </c>
      <c r="C921" s="69" t="s">
        <v>1780</v>
      </c>
      <c r="D921" s="89" t="s">
        <v>1593</v>
      </c>
      <c r="E921" s="69" t="s">
        <v>1505</v>
      </c>
      <c r="F921" s="69" t="s">
        <v>1603</v>
      </c>
      <c r="G921" s="69" t="s">
        <v>1603</v>
      </c>
      <c r="H921" s="100">
        <v>45</v>
      </c>
      <c r="I921" s="105"/>
      <c r="J921" s="50" t="s">
        <v>1781</v>
      </c>
      <c r="K921" s="106">
        <v>1458205.35</v>
      </c>
      <c r="L921" s="49">
        <v>1535877.0770013451</v>
      </c>
      <c r="M921" s="50">
        <f t="shared" si="18"/>
        <v>1</v>
      </c>
      <c r="N921" s="68" t="s">
        <v>349</v>
      </c>
    </row>
    <row r="922" spans="1:14" ht="95.25" customHeight="1" x14ac:dyDescent="0.25">
      <c r="A922" s="86">
        <v>914</v>
      </c>
      <c r="B922" s="50" t="s">
        <v>1779</v>
      </c>
      <c r="C922" s="69" t="s">
        <v>1780</v>
      </c>
      <c r="D922" s="69" t="s">
        <v>1438</v>
      </c>
      <c r="E922" s="69" t="s">
        <v>1465</v>
      </c>
      <c r="F922" s="69" t="s">
        <v>1634</v>
      </c>
      <c r="G922" s="69" t="s">
        <v>1635</v>
      </c>
      <c r="H922" s="47">
        <v>60</v>
      </c>
      <c r="I922" s="48" t="s">
        <v>81</v>
      </c>
      <c r="J922" s="50" t="s">
        <v>1760</v>
      </c>
      <c r="K922" s="49">
        <v>2030983.1</v>
      </c>
      <c r="L922" s="49">
        <v>2013640.1560269063</v>
      </c>
      <c r="M922" s="50">
        <f t="shared" si="18"/>
        <v>2</v>
      </c>
      <c r="N922" s="68" t="s">
        <v>349</v>
      </c>
    </row>
    <row r="923" spans="1:14" ht="95.25" customHeight="1" x14ac:dyDescent="0.25">
      <c r="A923" s="86">
        <v>915</v>
      </c>
      <c r="B923" s="50" t="s">
        <v>1779</v>
      </c>
      <c r="C923" s="69" t="s">
        <v>1780</v>
      </c>
      <c r="D923" s="69" t="s">
        <v>9</v>
      </c>
      <c r="E923" s="69" t="s">
        <v>1347</v>
      </c>
      <c r="F923" s="69" t="s">
        <v>1782</v>
      </c>
      <c r="G923" s="87" t="s">
        <v>1783</v>
      </c>
      <c r="H923" s="47" t="s">
        <v>1399</v>
      </c>
      <c r="I923" s="91" t="s">
        <v>81</v>
      </c>
      <c r="J923" s="50" t="s">
        <v>1402</v>
      </c>
      <c r="K923" s="49">
        <v>2040360</v>
      </c>
      <c r="L923" s="49">
        <v>2024986.7514059008</v>
      </c>
      <c r="M923" s="50">
        <f t="shared" si="18"/>
        <v>3</v>
      </c>
      <c r="N923" s="68" t="s">
        <v>349</v>
      </c>
    </row>
    <row r="924" spans="1:14" ht="95.25" customHeight="1" x14ac:dyDescent="0.25">
      <c r="A924" s="86">
        <v>916</v>
      </c>
      <c r="B924" s="50" t="s">
        <v>1779</v>
      </c>
      <c r="C924" s="69" t="s">
        <v>1780</v>
      </c>
      <c r="D924" s="69" t="s">
        <v>1438</v>
      </c>
      <c r="E924" s="69" t="s">
        <v>1465</v>
      </c>
      <c r="F924" s="69" t="s">
        <v>1638</v>
      </c>
      <c r="G924" s="69" t="s">
        <v>1639</v>
      </c>
      <c r="H924" s="47">
        <v>60</v>
      </c>
      <c r="I924" s="48" t="s">
        <v>81</v>
      </c>
      <c r="J924" s="50" t="s">
        <v>1760</v>
      </c>
      <c r="K924" s="49">
        <v>2066352.5</v>
      </c>
      <c r="L924" s="49">
        <v>2048707.5301151385</v>
      </c>
      <c r="M924" s="50">
        <f t="shared" si="18"/>
        <v>4</v>
      </c>
      <c r="N924" s="68" t="s">
        <v>349</v>
      </c>
    </row>
    <row r="925" spans="1:14" ht="95.25" customHeight="1" x14ac:dyDescent="0.25">
      <c r="A925" s="86">
        <v>917</v>
      </c>
      <c r="B925" s="50" t="s">
        <v>1779</v>
      </c>
      <c r="C925" s="69" t="s">
        <v>1780</v>
      </c>
      <c r="D925" s="69" t="s">
        <v>47</v>
      </c>
      <c r="E925" s="69" t="s">
        <v>1500</v>
      </c>
      <c r="F925" s="69" t="s">
        <v>1609</v>
      </c>
      <c r="G925" s="87" t="s">
        <v>1648</v>
      </c>
      <c r="H925" s="47">
        <v>45</v>
      </c>
      <c r="I925" s="48" t="s">
        <v>1611</v>
      </c>
      <c r="J925" s="50" t="s">
        <v>1503</v>
      </c>
      <c r="K925" s="49">
        <v>2087250</v>
      </c>
      <c r="L925" s="49">
        <v>2230789.5645795013</v>
      </c>
      <c r="M925" s="50">
        <f t="shared" si="18"/>
        <v>5</v>
      </c>
      <c r="N925" s="68" t="s">
        <v>349</v>
      </c>
    </row>
    <row r="926" spans="1:14" ht="95.25" customHeight="1" x14ac:dyDescent="0.25">
      <c r="A926" s="86">
        <v>918</v>
      </c>
      <c r="B926" s="50" t="s">
        <v>1779</v>
      </c>
      <c r="C926" s="69" t="s">
        <v>1780</v>
      </c>
      <c r="D926" s="69" t="s">
        <v>1438</v>
      </c>
      <c r="E926" s="69" t="s">
        <v>1465</v>
      </c>
      <c r="F926" s="69" t="s">
        <v>1644</v>
      </c>
      <c r="G926" s="69" t="s">
        <v>1645</v>
      </c>
      <c r="H926" s="47">
        <v>60</v>
      </c>
      <c r="I926" s="48" t="s">
        <v>81</v>
      </c>
      <c r="J926" s="50" t="s">
        <v>1760</v>
      </c>
      <c r="K926" s="49">
        <v>2100752.4500000002</v>
      </c>
      <c r="L926" s="49">
        <v>2082813.7325179642</v>
      </c>
      <c r="M926" s="50">
        <f t="shared" si="18"/>
        <v>6</v>
      </c>
      <c r="N926" s="68" t="s">
        <v>349</v>
      </c>
    </row>
    <row r="927" spans="1:14" ht="95.25" customHeight="1" x14ac:dyDescent="0.25">
      <c r="A927" s="86">
        <v>919</v>
      </c>
      <c r="B927" s="50" t="s">
        <v>1779</v>
      </c>
      <c r="C927" s="69" t="s">
        <v>1780</v>
      </c>
      <c r="D927" s="69" t="s">
        <v>848</v>
      </c>
      <c r="E927" s="69" t="s">
        <v>849</v>
      </c>
      <c r="F927" s="69" t="s">
        <v>1784</v>
      </c>
      <c r="G927" s="87" t="s">
        <v>1785</v>
      </c>
      <c r="H927" s="47">
        <v>90</v>
      </c>
      <c r="I927" s="48" t="s">
        <v>81</v>
      </c>
      <c r="J927" s="50" t="s">
        <v>1360</v>
      </c>
      <c r="K927" s="49">
        <v>2119069.2000000002</v>
      </c>
      <c r="L927" s="49">
        <v>2104699.5398225174</v>
      </c>
      <c r="M927" s="50">
        <f t="shared" si="18"/>
        <v>7</v>
      </c>
      <c r="N927" s="68" t="s">
        <v>349</v>
      </c>
    </row>
    <row r="928" spans="1:14" ht="95.25" customHeight="1" x14ac:dyDescent="0.25">
      <c r="A928" s="86">
        <v>920</v>
      </c>
      <c r="B928" s="50" t="s">
        <v>1779</v>
      </c>
      <c r="C928" s="69" t="s">
        <v>1780</v>
      </c>
      <c r="D928" s="69" t="s">
        <v>848</v>
      </c>
      <c r="E928" s="69" t="s">
        <v>849</v>
      </c>
      <c r="F928" s="69" t="s">
        <v>1786</v>
      </c>
      <c r="G928" s="87" t="s">
        <v>1787</v>
      </c>
      <c r="H928" s="47">
        <v>90</v>
      </c>
      <c r="I928" s="48" t="s">
        <v>81</v>
      </c>
      <c r="J928" s="50" t="s">
        <v>1360</v>
      </c>
      <c r="K928" s="49">
        <v>2140209.7199999997</v>
      </c>
      <c r="L928" s="49">
        <v>2127373.763134066</v>
      </c>
      <c r="M928" s="50">
        <f t="shared" si="18"/>
        <v>8</v>
      </c>
      <c r="N928" s="68" t="s">
        <v>349</v>
      </c>
    </row>
    <row r="929" spans="1:14" ht="95.25" customHeight="1" x14ac:dyDescent="0.25">
      <c r="A929" s="86">
        <v>921</v>
      </c>
      <c r="B929" s="50" t="s">
        <v>1779</v>
      </c>
      <c r="C929" s="69" t="s">
        <v>1780</v>
      </c>
      <c r="D929" s="69" t="s">
        <v>1438</v>
      </c>
      <c r="E929" s="69" t="s">
        <v>1465</v>
      </c>
      <c r="F929" s="69" t="s">
        <v>1644</v>
      </c>
      <c r="G929" s="69" t="s">
        <v>1648</v>
      </c>
      <c r="H929" s="47">
        <v>60</v>
      </c>
      <c r="I929" s="48" t="s">
        <v>81</v>
      </c>
      <c r="J929" s="50" t="s">
        <v>1760</v>
      </c>
      <c r="K929" s="49">
        <v>2144470.85</v>
      </c>
      <c r="L929" s="49">
        <v>2126158.8129360364</v>
      </c>
      <c r="M929" s="50">
        <f t="shared" si="18"/>
        <v>9</v>
      </c>
      <c r="N929" s="68" t="s">
        <v>349</v>
      </c>
    </row>
    <row r="930" spans="1:14" ht="95.25" customHeight="1" x14ac:dyDescent="0.25">
      <c r="A930" s="86">
        <v>922</v>
      </c>
      <c r="B930" s="50" t="s">
        <v>1779</v>
      </c>
      <c r="C930" s="69" t="s">
        <v>1780</v>
      </c>
      <c r="D930" s="69" t="s">
        <v>138</v>
      </c>
      <c r="E930" s="69" t="s">
        <v>1394</v>
      </c>
      <c r="F930" s="69" t="s">
        <v>1612</v>
      </c>
      <c r="G930" s="87" t="s">
        <v>1613</v>
      </c>
      <c r="H930" s="50" t="s">
        <v>1356</v>
      </c>
      <c r="I930" s="48" t="s">
        <v>81</v>
      </c>
      <c r="J930" s="50" t="s">
        <v>1441</v>
      </c>
      <c r="K930" s="49">
        <v>2166600</v>
      </c>
      <c r="L930" s="49">
        <v>2149339.6534204083</v>
      </c>
      <c r="M930" s="50">
        <f t="shared" si="18"/>
        <v>10</v>
      </c>
      <c r="N930" s="68" t="s">
        <v>349</v>
      </c>
    </row>
    <row r="931" spans="1:14" ht="95.25" customHeight="1" x14ac:dyDescent="0.25">
      <c r="A931" s="86">
        <v>923</v>
      </c>
      <c r="B931" s="50" t="s">
        <v>1779</v>
      </c>
      <c r="C931" s="69" t="s">
        <v>1780</v>
      </c>
      <c r="D931" s="69" t="s">
        <v>44</v>
      </c>
      <c r="E931" s="69" t="s">
        <v>1361</v>
      </c>
      <c r="F931" s="69" t="s">
        <v>1788</v>
      </c>
      <c r="G931" s="87" t="s">
        <v>1789</v>
      </c>
      <c r="H931" s="47">
        <v>30</v>
      </c>
      <c r="I931" s="48" t="s">
        <v>1790</v>
      </c>
      <c r="J931" s="50" t="s">
        <v>1364</v>
      </c>
      <c r="K931" s="49">
        <v>2180000</v>
      </c>
      <c r="L931" s="49">
        <v>2165764.6733858483</v>
      </c>
      <c r="M931" s="50">
        <f t="shared" si="18"/>
        <v>11</v>
      </c>
      <c r="N931" s="68" t="s">
        <v>349</v>
      </c>
    </row>
    <row r="932" spans="1:14" ht="95.25" customHeight="1" x14ac:dyDescent="0.25">
      <c r="A932" s="86">
        <v>924</v>
      </c>
      <c r="B932" s="50" t="s">
        <v>1779</v>
      </c>
      <c r="C932" s="69" t="s">
        <v>1780</v>
      </c>
      <c r="D932" s="69" t="s">
        <v>44</v>
      </c>
      <c r="E932" s="69" t="s">
        <v>1361</v>
      </c>
      <c r="F932" s="69" t="s">
        <v>1784</v>
      </c>
      <c r="G932" s="87" t="s">
        <v>1791</v>
      </c>
      <c r="H932" s="47">
        <v>30</v>
      </c>
      <c r="I932" s="48" t="s">
        <v>1790</v>
      </c>
      <c r="J932" s="50" t="s">
        <v>1364</v>
      </c>
      <c r="K932" s="49">
        <v>2180000</v>
      </c>
      <c r="L932" s="49">
        <v>2165217.1608237657</v>
      </c>
      <c r="M932" s="50">
        <f t="shared" si="18"/>
        <v>12</v>
      </c>
      <c r="N932" s="68" t="s">
        <v>349</v>
      </c>
    </row>
    <row r="933" spans="1:14" ht="95.25" customHeight="1" x14ac:dyDescent="0.25">
      <c r="A933" s="86">
        <v>925</v>
      </c>
      <c r="B933" s="50" t="s">
        <v>1779</v>
      </c>
      <c r="C933" s="69" t="s">
        <v>1780</v>
      </c>
      <c r="D933" s="69" t="s">
        <v>44</v>
      </c>
      <c r="E933" s="69" t="s">
        <v>1361</v>
      </c>
      <c r="F933" s="69" t="s">
        <v>1786</v>
      </c>
      <c r="G933" s="87" t="s">
        <v>1792</v>
      </c>
      <c r="H933" s="47">
        <v>30</v>
      </c>
      <c r="I933" s="48" t="s">
        <v>1790</v>
      </c>
      <c r="J933" s="50" t="s">
        <v>1364</v>
      </c>
      <c r="K933" s="49">
        <v>2180000</v>
      </c>
      <c r="L933" s="49">
        <v>2166925.4000174636</v>
      </c>
      <c r="M933" s="50">
        <f t="shared" si="18"/>
        <v>13</v>
      </c>
      <c r="N933" s="68" t="s">
        <v>349</v>
      </c>
    </row>
    <row r="934" spans="1:14" ht="95.25" customHeight="1" x14ac:dyDescent="0.25">
      <c r="A934" s="86">
        <v>926</v>
      </c>
      <c r="B934" s="50" t="s">
        <v>1779</v>
      </c>
      <c r="C934" s="69" t="s">
        <v>1780</v>
      </c>
      <c r="D934" s="69" t="s">
        <v>1438</v>
      </c>
      <c r="E934" s="69" t="s">
        <v>1465</v>
      </c>
      <c r="F934" s="69" t="s">
        <v>1793</v>
      </c>
      <c r="G934" s="87" t="s">
        <v>1794</v>
      </c>
      <c r="H934" s="47">
        <v>60</v>
      </c>
      <c r="I934" s="48" t="s">
        <v>81</v>
      </c>
      <c r="J934" s="50" t="s">
        <v>1760</v>
      </c>
      <c r="K934" s="49">
        <v>2187721.2000000002</v>
      </c>
      <c r="L934" s="49">
        <v>2169039.8401204669</v>
      </c>
      <c r="M934" s="50">
        <f t="shared" si="18"/>
        <v>14</v>
      </c>
      <c r="N934" s="68" t="s">
        <v>349</v>
      </c>
    </row>
    <row r="935" spans="1:14" ht="95.25" customHeight="1" x14ac:dyDescent="0.25">
      <c r="A935" s="86">
        <v>927</v>
      </c>
      <c r="B935" s="50" t="s">
        <v>1779</v>
      </c>
      <c r="C935" s="69" t="s">
        <v>1780</v>
      </c>
      <c r="D935" s="69" t="s">
        <v>39</v>
      </c>
      <c r="E935" s="69" t="s">
        <v>1465</v>
      </c>
      <c r="F935" s="69" t="s">
        <v>1795</v>
      </c>
      <c r="G935" s="69" t="s">
        <v>1662</v>
      </c>
      <c r="H935" s="47">
        <v>90</v>
      </c>
      <c r="I935" s="48" t="s">
        <v>176</v>
      </c>
      <c r="J935" s="50" t="s">
        <v>292</v>
      </c>
      <c r="K935" s="49">
        <v>2190000</v>
      </c>
      <c r="L935" s="49">
        <v>2274247.9295117524</v>
      </c>
      <c r="M935" s="50">
        <f t="shared" si="18"/>
        <v>15</v>
      </c>
      <c r="N935" s="68" t="s">
        <v>349</v>
      </c>
    </row>
    <row r="936" spans="1:14" ht="95.25" customHeight="1" x14ac:dyDescent="0.25">
      <c r="A936" s="86">
        <v>928</v>
      </c>
      <c r="B936" s="50" t="s">
        <v>1779</v>
      </c>
      <c r="C936" s="69" t="s">
        <v>1780</v>
      </c>
      <c r="D936" s="69" t="s">
        <v>47</v>
      </c>
      <c r="E936" s="69" t="s">
        <v>1500</v>
      </c>
      <c r="F936" s="69" t="s">
        <v>1622</v>
      </c>
      <c r="G936" s="87" t="s">
        <v>1662</v>
      </c>
      <c r="H936" s="47">
        <v>45</v>
      </c>
      <c r="I936" s="48" t="s">
        <v>1611</v>
      </c>
      <c r="J936" s="50" t="s">
        <v>1503</v>
      </c>
      <c r="K936" s="49">
        <v>2206482</v>
      </c>
      <c r="L936" s="49">
        <v>2358221.1139214314</v>
      </c>
      <c r="M936" s="50">
        <f t="shared" si="18"/>
        <v>16</v>
      </c>
      <c r="N936" s="68" t="s">
        <v>349</v>
      </c>
    </row>
    <row r="937" spans="1:14" ht="95.25" customHeight="1" x14ac:dyDescent="0.25">
      <c r="A937" s="86">
        <v>929</v>
      </c>
      <c r="B937" s="50" t="s">
        <v>1779</v>
      </c>
      <c r="C937" s="69" t="s">
        <v>1780</v>
      </c>
      <c r="D937" s="69" t="s">
        <v>1438</v>
      </c>
      <c r="E937" s="69" t="s">
        <v>1465</v>
      </c>
      <c r="F937" s="69" t="s">
        <v>1653</v>
      </c>
      <c r="G937" s="69" t="s">
        <v>1654</v>
      </c>
      <c r="H937" s="47">
        <v>60</v>
      </c>
      <c r="I937" s="48" t="s">
        <v>81</v>
      </c>
      <c r="J937" s="50" t="s">
        <v>1760</v>
      </c>
      <c r="K937" s="49">
        <v>2255000.7999999998</v>
      </c>
      <c r="L937" s="49">
        <v>2235744.9270517305</v>
      </c>
      <c r="M937" s="50">
        <f t="shared" si="18"/>
        <v>17</v>
      </c>
      <c r="N937" s="68" t="s">
        <v>349</v>
      </c>
    </row>
    <row r="938" spans="1:14" ht="95.25" customHeight="1" x14ac:dyDescent="0.25">
      <c r="A938" s="86">
        <v>930</v>
      </c>
      <c r="B938" s="50" t="s">
        <v>1779</v>
      </c>
      <c r="C938" s="69" t="s">
        <v>1780</v>
      </c>
      <c r="D938" s="69" t="s">
        <v>25</v>
      </c>
      <c r="E938" s="69" t="s">
        <v>1347</v>
      </c>
      <c r="F938" s="69" t="s">
        <v>1796</v>
      </c>
      <c r="G938" s="87" t="s">
        <v>1783</v>
      </c>
      <c r="H938" s="47">
        <v>90</v>
      </c>
      <c r="I938" s="48" t="s">
        <v>81</v>
      </c>
      <c r="J938" s="50" t="s">
        <v>1350</v>
      </c>
      <c r="K938" s="49">
        <v>2226845.0499999998</v>
      </c>
      <c r="L938" s="49">
        <v>2208948.1598908361</v>
      </c>
      <c r="M938" s="50">
        <f t="shared" si="18"/>
        <v>18</v>
      </c>
      <c r="N938" s="68" t="s">
        <v>349</v>
      </c>
    </row>
    <row r="939" spans="1:14" ht="95.25" customHeight="1" x14ac:dyDescent="0.25">
      <c r="A939" s="86">
        <v>931</v>
      </c>
      <c r="B939" s="50" t="s">
        <v>1779</v>
      </c>
      <c r="C939" s="69" t="s">
        <v>1780</v>
      </c>
      <c r="D939" s="69" t="s">
        <v>1438</v>
      </c>
      <c r="E939" s="69" t="s">
        <v>1465</v>
      </c>
      <c r="F939" s="69" t="s">
        <v>1656</v>
      </c>
      <c r="G939" s="69" t="s">
        <v>1657</v>
      </c>
      <c r="H939" s="47">
        <v>60</v>
      </c>
      <c r="I939" s="48" t="s">
        <v>81</v>
      </c>
      <c r="J939" s="50" t="s">
        <v>1760</v>
      </c>
      <c r="K939" s="49">
        <v>2279456.7000000002</v>
      </c>
      <c r="L939" s="49">
        <v>2259991.9935545386</v>
      </c>
      <c r="M939" s="50">
        <f t="shared" si="18"/>
        <v>19</v>
      </c>
      <c r="N939" s="68" t="s">
        <v>349</v>
      </c>
    </row>
    <row r="940" spans="1:14" ht="95.25" customHeight="1" x14ac:dyDescent="0.25">
      <c r="A940" s="86">
        <v>932</v>
      </c>
      <c r="B940" s="50" t="s">
        <v>1779</v>
      </c>
      <c r="C940" s="69" t="s">
        <v>1780</v>
      </c>
      <c r="D940" s="69" t="s">
        <v>1438</v>
      </c>
      <c r="E940" s="69" t="s">
        <v>1382</v>
      </c>
      <c r="F940" s="69" t="s">
        <v>1655</v>
      </c>
      <c r="G940" s="69" t="s">
        <v>1655</v>
      </c>
      <c r="H940" s="47">
        <v>60</v>
      </c>
      <c r="I940" s="48" t="s">
        <v>176</v>
      </c>
      <c r="J940" s="50" t="s">
        <v>1760</v>
      </c>
      <c r="K940" s="49">
        <v>2316937.5</v>
      </c>
      <c r="L940" s="49">
        <v>2264654.448372806</v>
      </c>
      <c r="M940" s="50">
        <f t="shared" si="18"/>
        <v>20</v>
      </c>
      <c r="N940" s="68" t="s">
        <v>349</v>
      </c>
    </row>
    <row r="941" spans="1:14" ht="95.25" customHeight="1" x14ac:dyDescent="0.25">
      <c r="A941" s="86">
        <v>933</v>
      </c>
      <c r="B941" s="50" t="s">
        <v>1779</v>
      </c>
      <c r="C941" s="69" t="s">
        <v>1780</v>
      </c>
      <c r="D941" s="69" t="s">
        <v>1438</v>
      </c>
      <c r="E941" s="69" t="s">
        <v>1465</v>
      </c>
      <c r="F941" s="69" t="s">
        <v>1797</v>
      </c>
      <c r="G941" s="87" t="s">
        <v>1798</v>
      </c>
      <c r="H941" s="47">
        <v>60</v>
      </c>
      <c r="I941" s="48" t="s">
        <v>81</v>
      </c>
      <c r="J941" s="50" t="s">
        <v>1760</v>
      </c>
      <c r="K941" s="49">
        <v>2388511.2000000002</v>
      </c>
      <c r="L941" s="49">
        <v>2368115.2568133203</v>
      </c>
      <c r="M941" s="50">
        <f t="shared" si="18"/>
        <v>21</v>
      </c>
      <c r="N941" s="68" t="s">
        <v>349</v>
      </c>
    </row>
    <row r="942" spans="1:14" ht="95.25" customHeight="1" x14ac:dyDescent="0.25">
      <c r="A942" s="86">
        <v>934</v>
      </c>
      <c r="B942" s="50" t="s">
        <v>1779</v>
      </c>
      <c r="C942" s="69" t="s">
        <v>1780</v>
      </c>
      <c r="D942" s="69" t="s">
        <v>1438</v>
      </c>
      <c r="E942" s="69" t="s">
        <v>1465</v>
      </c>
      <c r="F942" s="69" t="s">
        <v>1660</v>
      </c>
      <c r="G942" s="69" t="s">
        <v>1652</v>
      </c>
      <c r="H942" s="47">
        <v>60</v>
      </c>
      <c r="I942" s="48" t="s">
        <v>81</v>
      </c>
      <c r="J942" s="50" t="s">
        <v>1760</v>
      </c>
      <c r="K942" s="49">
        <v>2392742.0499999998</v>
      </c>
      <c r="L942" s="49">
        <v>2372309.9787950665</v>
      </c>
      <c r="M942" s="50">
        <f t="shared" si="18"/>
        <v>22</v>
      </c>
      <c r="N942" s="68" t="s">
        <v>349</v>
      </c>
    </row>
    <row r="943" spans="1:14" ht="95.25" customHeight="1" x14ac:dyDescent="0.25">
      <c r="A943" s="86">
        <v>935</v>
      </c>
      <c r="B943" s="50" t="s">
        <v>1779</v>
      </c>
      <c r="C943" s="69" t="s">
        <v>1780</v>
      </c>
      <c r="D943" s="69" t="s">
        <v>1438</v>
      </c>
      <c r="E943" s="69" t="s">
        <v>1465</v>
      </c>
      <c r="F943" s="69" t="s">
        <v>1661</v>
      </c>
      <c r="G943" s="69" t="s">
        <v>1662</v>
      </c>
      <c r="H943" s="47">
        <v>60</v>
      </c>
      <c r="I943" s="48" t="s">
        <v>81</v>
      </c>
      <c r="J943" s="50" t="s">
        <v>1760</v>
      </c>
      <c r="K943" s="49">
        <v>2401486.65</v>
      </c>
      <c r="L943" s="49">
        <v>2380979.9070226294</v>
      </c>
      <c r="M943" s="50">
        <f t="shared" si="18"/>
        <v>23</v>
      </c>
      <c r="N943" s="68" t="s">
        <v>349</v>
      </c>
    </row>
    <row r="944" spans="1:14" ht="95.25" customHeight="1" x14ac:dyDescent="0.25">
      <c r="A944" s="86">
        <v>936</v>
      </c>
      <c r="B944" s="50" t="s">
        <v>1779</v>
      </c>
      <c r="C944" s="69" t="s">
        <v>1780</v>
      </c>
      <c r="D944" s="69" t="s">
        <v>1438</v>
      </c>
      <c r="E944" s="69" t="s">
        <v>1465</v>
      </c>
      <c r="F944" s="69" t="s">
        <v>1656</v>
      </c>
      <c r="G944" s="87" t="s">
        <v>1799</v>
      </c>
      <c r="H944" s="47">
        <v>60</v>
      </c>
      <c r="I944" s="48" t="s">
        <v>81</v>
      </c>
      <c r="J944" s="50" t="s">
        <v>1760</v>
      </c>
      <c r="K944" s="49">
        <v>2404818.2000000002</v>
      </c>
      <c r="L944" s="49">
        <v>2384283.0082950192</v>
      </c>
      <c r="M944" s="50">
        <f t="shared" si="18"/>
        <v>24</v>
      </c>
      <c r="N944" s="68" t="s">
        <v>349</v>
      </c>
    </row>
    <row r="945" spans="1:14" ht="95.25" customHeight="1" x14ac:dyDescent="0.25">
      <c r="A945" s="86">
        <v>937</v>
      </c>
      <c r="B945" s="50" t="s">
        <v>1779</v>
      </c>
      <c r="C945" s="69" t="s">
        <v>1780</v>
      </c>
      <c r="D945" s="69" t="s">
        <v>1438</v>
      </c>
      <c r="E945" s="69" t="s">
        <v>1465</v>
      </c>
      <c r="F945" s="69" t="s">
        <v>1663</v>
      </c>
      <c r="G945" s="69" t="s">
        <v>1664</v>
      </c>
      <c r="H945" s="47">
        <v>60</v>
      </c>
      <c r="I945" s="48" t="s">
        <v>81</v>
      </c>
      <c r="J945" s="50" t="s">
        <v>1760</v>
      </c>
      <c r="K945" s="49">
        <v>2417804</v>
      </c>
      <c r="L945" s="49">
        <v>2397157.9201237457</v>
      </c>
      <c r="M945" s="50">
        <f t="shared" si="18"/>
        <v>25</v>
      </c>
      <c r="N945" s="68" t="s">
        <v>349</v>
      </c>
    </row>
    <row r="946" spans="1:14" ht="95.25" customHeight="1" x14ac:dyDescent="0.25">
      <c r="A946" s="86">
        <v>938</v>
      </c>
      <c r="B946" s="50" t="s">
        <v>1779</v>
      </c>
      <c r="C946" s="69" t="s">
        <v>1780</v>
      </c>
      <c r="D946" s="69" t="s">
        <v>1438</v>
      </c>
      <c r="E946" s="69" t="s">
        <v>1465</v>
      </c>
      <c r="F946" s="69" t="s">
        <v>1665</v>
      </c>
      <c r="G946" s="69" t="s">
        <v>1659</v>
      </c>
      <c r="H946" s="47">
        <v>60</v>
      </c>
      <c r="I946" s="48" t="s">
        <v>81</v>
      </c>
      <c r="J946" s="50" t="s">
        <v>1760</v>
      </c>
      <c r="K946" s="49">
        <v>2417804</v>
      </c>
      <c r="L946" s="49">
        <v>2397157.9201237457</v>
      </c>
      <c r="M946" s="50">
        <f t="shared" si="18"/>
        <v>26</v>
      </c>
      <c r="N946" s="68" t="s">
        <v>349</v>
      </c>
    </row>
    <row r="947" spans="1:14" ht="95.25" customHeight="1" x14ac:dyDescent="0.25">
      <c r="A947" s="86">
        <v>939</v>
      </c>
      <c r="B947" s="50" t="s">
        <v>1779</v>
      </c>
      <c r="C947" s="69" t="s">
        <v>1780</v>
      </c>
      <c r="D947" s="69" t="s">
        <v>1438</v>
      </c>
      <c r="E947" s="69" t="s">
        <v>1465</v>
      </c>
      <c r="F947" s="69" t="s">
        <v>1800</v>
      </c>
      <c r="G947" s="87" t="s">
        <v>1801</v>
      </c>
      <c r="H947" s="47">
        <v>60</v>
      </c>
      <c r="I947" s="48" t="s">
        <v>81</v>
      </c>
      <c r="J947" s="50" t="s">
        <v>1760</v>
      </c>
      <c r="K947" s="49">
        <v>2436803.15</v>
      </c>
      <c r="L947" s="49">
        <v>2415994.8328338405</v>
      </c>
      <c r="M947" s="50">
        <f t="shared" si="18"/>
        <v>27</v>
      </c>
      <c r="N947" s="68" t="s">
        <v>349</v>
      </c>
    </row>
    <row r="948" spans="1:14" ht="95.25" customHeight="1" x14ac:dyDescent="0.25">
      <c r="A948" s="86">
        <v>940</v>
      </c>
      <c r="B948" s="50" t="s">
        <v>1779</v>
      </c>
      <c r="C948" s="69" t="s">
        <v>1780</v>
      </c>
      <c r="D948" s="69" t="s">
        <v>1438</v>
      </c>
      <c r="E948" s="69" t="s">
        <v>1465</v>
      </c>
      <c r="F948" s="69" t="s">
        <v>1802</v>
      </c>
      <c r="G948" s="87" t="s">
        <v>1803</v>
      </c>
      <c r="H948" s="47">
        <v>60</v>
      </c>
      <c r="I948" s="48" t="s">
        <v>81</v>
      </c>
      <c r="J948" s="50" t="s">
        <v>1760</v>
      </c>
      <c r="K948" s="49">
        <v>2450162.7000000002</v>
      </c>
      <c r="L948" s="49">
        <v>2429240.3031415208</v>
      </c>
      <c r="M948" s="50">
        <f t="shared" si="18"/>
        <v>28</v>
      </c>
      <c r="N948" s="68" t="s">
        <v>349</v>
      </c>
    </row>
    <row r="949" spans="1:14" ht="95.25" customHeight="1" x14ac:dyDescent="0.25">
      <c r="A949" s="86">
        <v>941</v>
      </c>
      <c r="B949" s="50" t="s">
        <v>1779</v>
      </c>
      <c r="C949" s="69" t="s">
        <v>1780</v>
      </c>
      <c r="D949" s="69" t="s">
        <v>138</v>
      </c>
      <c r="E949" s="69" t="s">
        <v>1691</v>
      </c>
      <c r="F949" s="69" t="s">
        <v>1804</v>
      </c>
      <c r="G949" s="87" t="s">
        <v>1805</v>
      </c>
      <c r="H949" s="50" t="s">
        <v>1356</v>
      </c>
      <c r="I949" s="50" t="s">
        <v>81</v>
      </c>
      <c r="J949" s="50" t="s">
        <v>1441</v>
      </c>
      <c r="K949" s="49">
        <v>2477100</v>
      </c>
      <c r="L949" s="49">
        <v>2813247.201281751</v>
      </c>
      <c r="M949" s="50">
        <f t="shared" si="18"/>
        <v>29</v>
      </c>
      <c r="N949" s="68" t="s">
        <v>349</v>
      </c>
    </row>
    <row r="950" spans="1:14" ht="95.25" customHeight="1" x14ac:dyDescent="0.25">
      <c r="A950" s="86">
        <v>942</v>
      </c>
      <c r="B950" s="50" t="s">
        <v>1779</v>
      </c>
      <c r="C950" s="69" t="s">
        <v>1780</v>
      </c>
      <c r="D950" s="69" t="s">
        <v>26</v>
      </c>
      <c r="E950" s="69" t="s">
        <v>1394</v>
      </c>
      <c r="F950" s="69" t="s">
        <v>1649</v>
      </c>
      <c r="G950" s="87" t="s">
        <v>1650</v>
      </c>
      <c r="H950" s="47">
        <v>210</v>
      </c>
      <c r="I950" s="48" t="s">
        <v>1457</v>
      </c>
      <c r="J950" s="50" t="s">
        <v>1434</v>
      </c>
      <c r="K950" s="49">
        <v>2544956.4300000002</v>
      </c>
      <c r="L950" s="49">
        <v>2854937.5611227411</v>
      </c>
      <c r="M950" s="50">
        <f t="shared" si="18"/>
        <v>30</v>
      </c>
      <c r="N950" s="68" t="s">
        <v>349</v>
      </c>
    </row>
    <row r="951" spans="1:14" ht="95.25" customHeight="1" x14ac:dyDescent="0.25">
      <c r="A951" s="86">
        <v>943</v>
      </c>
      <c r="B951" s="50" t="s">
        <v>1779</v>
      </c>
      <c r="C951" s="69" t="s">
        <v>1780</v>
      </c>
      <c r="D951" s="69" t="s">
        <v>24</v>
      </c>
      <c r="E951" s="69" t="s">
        <v>1666</v>
      </c>
      <c r="F951" s="69" t="s">
        <v>1667</v>
      </c>
      <c r="G951" s="87" t="str">
        <f>F951</f>
        <v>AD380T43H</v>
      </c>
      <c r="H951" s="47">
        <v>10</v>
      </c>
      <c r="I951" s="48" t="s">
        <v>1668</v>
      </c>
      <c r="J951" s="50" t="s">
        <v>1512</v>
      </c>
      <c r="K951" s="46">
        <f>(1912663+268000+15000)*1.15</f>
        <v>2525012.4499999997</v>
      </c>
      <c r="L951" s="49">
        <v>2886838.2285215748</v>
      </c>
      <c r="M951" s="50">
        <f t="shared" si="18"/>
        <v>31</v>
      </c>
      <c r="N951" s="68" t="s">
        <v>349</v>
      </c>
    </row>
    <row r="952" spans="1:14" ht="95.25" customHeight="1" x14ac:dyDescent="0.25">
      <c r="A952" s="86">
        <v>944</v>
      </c>
      <c r="B952" s="50" t="s">
        <v>1806</v>
      </c>
      <c r="C952" s="69" t="s">
        <v>1807</v>
      </c>
      <c r="D952" s="69" t="s">
        <v>138</v>
      </c>
      <c r="E952" s="69" t="s">
        <v>1394</v>
      </c>
      <c r="F952" s="69" t="s">
        <v>1612</v>
      </c>
      <c r="G952" s="87" t="s">
        <v>1613</v>
      </c>
      <c r="H952" s="50" t="s">
        <v>1356</v>
      </c>
      <c r="I952" s="48" t="s">
        <v>81</v>
      </c>
      <c r="J952" s="50" t="s">
        <v>1808</v>
      </c>
      <c r="K952" s="49">
        <v>658950</v>
      </c>
      <c r="L952" s="49">
        <v>653700.43599251274</v>
      </c>
      <c r="M952" s="50">
        <f t="shared" si="18"/>
        <v>1</v>
      </c>
      <c r="N952" s="68" t="s">
        <v>349</v>
      </c>
    </row>
    <row r="953" spans="1:14" ht="95.25" customHeight="1" x14ac:dyDescent="0.25">
      <c r="A953" s="86">
        <v>945</v>
      </c>
      <c r="B953" s="50" t="s">
        <v>1806</v>
      </c>
      <c r="C953" s="69" t="s">
        <v>1807</v>
      </c>
      <c r="D953" s="69" t="s">
        <v>138</v>
      </c>
      <c r="E953" s="69" t="s">
        <v>1691</v>
      </c>
      <c r="F953" s="69" t="s">
        <v>1804</v>
      </c>
      <c r="G953" s="87" t="s">
        <v>1805</v>
      </c>
      <c r="H953" s="50" t="s">
        <v>1356</v>
      </c>
      <c r="I953" s="50" t="s">
        <v>81</v>
      </c>
      <c r="J953" s="50" t="s">
        <v>1808</v>
      </c>
      <c r="K953" s="49">
        <v>658950</v>
      </c>
      <c r="L953" s="49">
        <v>748370.77360002021</v>
      </c>
      <c r="M953" s="50">
        <f t="shared" si="18"/>
        <v>2</v>
      </c>
      <c r="N953" s="68" t="s">
        <v>349</v>
      </c>
    </row>
    <row r="954" spans="1:14" ht="95.25" customHeight="1" x14ac:dyDescent="0.25">
      <c r="A954" s="86">
        <v>946</v>
      </c>
      <c r="B954" s="50" t="s">
        <v>1806</v>
      </c>
      <c r="C954" s="69" t="s">
        <v>1807</v>
      </c>
      <c r="D954" s="69" t="s">
        <v>1353</v>
      </c>
      <c r="E954" s="69" t="s">
        <v>1354</v>
      </c>
      <c r="F954" s="69" t="s">
        <v>1809</v>
      </c>
      <c r="G954" s="87" t="s">
        <v>1783</v>
      </c>
      <c r="H954" s="50" t="s">
        <v>1356</v>
      </c>
      <c r="I954" s="48" t="s">
        <v>81</v>
      </c>
      <c r="J954" s="50" t="s">
        <v>1808</v>
      </c>
      <c r="K954" s="49">
        <v>1623693.043478261</v>
      </c>
      <c r="L954" s="49">
        <v>1610643.6146596079</v>
      </c>
      <c r="M954" s="50">
        <f t="shared" si="18"/>
        <v>3</v>
      </c>
      <c r="N954" s="68" t="s">
        <v>349</v>
      </c>
    </row>
    <row r="955" spans="1:14" ht="95.25" customHeight="1" x14ac:dyDescent="0.25">
      <c r="A955" s="86">
        <v>947</v>
      </c>
      <c r="B955" s="50" t="s">
        <v>1806</v>
      </c>
      <c r="C955" s="69" t="s">
        <v>1807</v>
      </c>
      <c r="D955" s="69" t="s">
        <v>1438</v>
      </c>
      <c r="E955" s="69" t="s">
        <v>1465</v>
      </c>
      <c r="F955" s="69" t="s">
        <v>1634</v>
      </c>
      <c r="G955" s="69" t="s">
        <v>1635</v>
      </c>
      <c r="H955" s="47">
        <v>60</v>
      </c>
      <c r="I955" s="48" t="s">
        <v>81</v>
      </c>
      <c r="J955" s="50" t="s">
        <v>1760</v>
      </c>
      <c r="K955" s="49">
        <v>2113026.4</v>
      </c>
      <c r="L955" s="49">
        <v>2094982.8729667775</v>
      </c>
      <c r="M955" s="50">
        <f t="shared" si="18"/>
        <v>4</v>
      </c>
      <c r="N955" s="68" t="s">
        <v>349</v>
      </c>
    </row>
    <row r="956" spans="1:14" ht="95.25" customHeight="1" x14ac:dyDescent="0.25">
      <c r="A956" s="86">
        <v>948</v>
      </c>
      <c r="B956" s="50" t="s">
        <v>1806</v>
      </c>
      <c r="C956" s="69" t="s">
        <v>1807</v>
      </c>
      <c r="D956" s="69" t="s">
        <v>39</v>
      </c>
      <c r="E956" s="69" t="s">
        <v>1465</v>
      </c>
      <c r="F956" s="69" t="s">
        <v>1810</v>
      </c>
      <c r="G956" s="69" t="s">
        <v>1811</v>
      </c>
      <c r="H956" s="47">
        <v>90</v>
      </c>
      <c r="I956" s="48" t="s">
        <v>176</v>
      </c>
      <c r="J956" s="50" t="s">
        <v>292</v>
      </c>
      <c r="K956" s="49">
        <v>2140000</v>
      </c>
      <c r="L956" s="49">
        <v>2222324.4608014384</v>
      </c>
      <c r="M956" s="50">
        <f t="shared" si="18"/>
        <v>5</v>
      </c>
      <c r="N956" s="68" t="s">
        <v>349</v>
      </c>
    </row>
    <row r="957" spans="1:14" ht="95.25" customHeight="1" x14ac:dyDescent="0.25">
      <c r="A957" s="86">
        <v>949</v>
      </c>
      <c r="B957" s="50" t="s">
        <v>1806</v>
      </c>
      <c r="C957" s="69" t="s">
        <v>1807</v>
      </c>
      <c r="D957" s="69" t="s">
        <v>848</v>
      </c>
      <c r="E957" s="69" t="s">
        <v>849</v>
      </c>
      <c r="F957" s="69" t="s">
        <v>1784</v>
      </c>
      <c r="G957" s="87" t="s">
        <v>1785</v>
      </c>
      <c r="H957" s="47">
        <v>90</v>
      </c>
      <c r="I957" s="48" t="s">
        <v>81</v>
      </c>
      <c r="J957" s="50" t="s">
        <v>1360</v>
      </c>
      <c r="K957" s="49">
        <v>2141296.7220000001</v>
      </c>
      <c r="L957" s="49">
        <v>2126776.3343532463</v>
      </c>
      <c r="M957" s="50">
        <f t="shared" si="18"/>
        <v>6</v>
      </c>
      <c r="N957" s="68" t="s">
        <v>349</v>
      </c>
    </row>
    <row r="958" spans="1:14" ht="95.25" customHeight="1" x14ac:dyDescent="0.25">
      <c r="A958" s="86">
        <v>950</v>
      </c>
      <c r="B958" s="50" t="s">
        <v>1806</v>
      </c>
      <c r="C958" s="69" t="s">
        <v>1807</v>
      </c>
      <c r="D958" s="69" t="s">
        <v>1438</v>
      </c>
      <c r="E958" s="69" t="s">
        <v>1465</v>
      </c>
      <c r="F958" s="69" t="s">
        <v>1638</v>
      </c>
      <c r="G958" s="69" t="s">
        <v>1639</v>
      </c>
      <c r="H958" s="47">
        <v>60</v>
      </c>
      <c r="I958" s="48" t="s">
        <v>81</v>
      </c>
      <c r="J958" s="50" t="s">
        <v>1760</v>
      </c>
      <c r="K958" s="49">
        <v>2148395.7999999998</v>
      </c>
      <c r="L958" s="49">
        <v>2130050.2470550095</v>
      </c>
      <c r="M958" s="50">
        <f t="shared" si="18"/>
        <v>7</v>
      </c>
      <c r="N958" s="68" t="s">
        <v>349</v>
      </c>
    </row>
    <row r="959" spans="1:14" ht="95.25" customHeight="1" x14ac:dyDescent="0.25">
      <c r="A959" s="86">
        <v>951</v>
      </c>
      <c r="B959" s="50" t="s">
        <v>1806</v>
      </c>
      <c r="C959" s="69" t="s">
        <v>1807</v>
      </c>
      <c r="D959" s="69" t="s">
        <v>47</v>
      </c>
      <c r="E959" s="69" t="s">
        <v>1500</v>
      </c>
      <c r="F959" s="69" t="s">
        <v>1609</v>
      </c>
      <c r="G959" s="87" t="s">
        <v>1648</v>
      </c>
      <c r="H959" s="47">
        <v>45</v>
      </c>
      <c r="I959" s="48" t="s">
        <v>1611</v>
      </c>
      <c r="J959" s="50" t="s">
        <v>1503</v>
      </c>
      <c r="K959" s="49">
        <v>2149384.5</v>
      </c>
      <c r="L959" s="49">
        <v>2297197.0357498764</v>
      </c>
      <c r="M959" s="50">
        <f t="shared" si="18"/>
        <v>8</v>
      </c>
      <c r="N959" s="68" t="s">
        <v>349</v>
      </c>
    </row>
    <row r="960" spans="1:14" ht="95.25" customHeight="1" x14ac:dyDescent="0.25">
      <c r="A960" s="86">
        <v>952</v>
      </c>
      <c r="B960" s="50" t="s">
        <v>1806</v>
      </c>
      <c r="C960" s="69" t="s">
        <v>1807</v>
      </c>
      <c r="D960" s="69" t="s">
        <v>39</v>
      </c>
      <c r="E960" s="69" t="s">
        <v>1465</v>
      </c>
      <c r="F960" s="69" t="s">
        <v>1812</v>
      </c>
      <c r="G960" s="69" t="s">
        <v>1648</v>
      </c>
      <c r="H960" s="47">
        <v>90</v>
      </c>
      <c r="I960" s="48" t="s">
        <v>176</v>
      </c>
      <c r="J960" s="50" t="s">
        <v>1512</v>
      </c>
      <c r="K960" s="49">
        <v>2150000</v>
      </c>
      <c r="L960" s="49">
        <v>2232709.1545435018</v>
      </c>
      <c r="M960" s="50">
        <f t="shared" si="18"/>
        <v>9</v>
      </c>
      <c r="N960" s="68" t="s">
        <v>349</v>
      </c>
    </row>
    <row r="961" spans="1:14" ht="95.25" customHeight="1" x14ac:dyDescent="0.25">
      <c r="A961" s="86">
        <v>953</v>
      </c>
      <c r="B961" s="50" t="s">
        <v>1806</v>
      </c>
      <c r="C961" s="69" t="s">
        <v>1807</v>
      </c>
      <c r="D961" s="69" t="s">
        <v>848</v>
      </c>
      <c r="E961" s="69" t="s">
        <v>849</v>
      </c>
      <c r="F961" s="69" t="s">
        <v>1786</v>
      </c>
      <c r="G961" s="87" t="s">
        <v>1787</v>
      </c>
      <c r="H961" s="47">
        <v>90</v>
      </c>
      <c r="I961" s="48" t="s">
        <v>81</v>
      </c>
      <c r="J961" s="50" t="s">
        <v>1360</v>
      </c>
      <c r="K961" s="49">
        <v>2162437.2419999996</v>
      </c>
      <c r="L961" s="49">
        <v>2149467.9750612434</v>
      </c>
      <c r="M961" s="50">
        <f t="shared" si="18"/>
        <v>10</v>
      </c>
      <c r="N961" s="68" t="s">
        <v>349</v>
      </c>
    </row>
    <row r="962" spans="1:14" ht="95.25" customHeight="1" x14ac:dyDescent="0.25">
      <c r="A962" s="86">
        <v>954</v>
      </c>
      <c r="B962" s="50" t="s">
        <v>1806</v>
      </c>
      <c r="C962" s="69" t="s">
        <v>1807</v>
      </c>
      <c r="D962" s="69" t="s">
        <v>44</v>
      </c>
      <c r="E962" s="69" t="s">
        <v>1361</v>
      </c>
      <c r="F962" s="69" t="s">
        <v>1784</v>
      </c>
      <c r="G962" s="87" t="s">
        <v>1791</v>
      </c>
      <c r="H962" s="47">
        <v>30</v>
      </c>
      <c r="I962" s="48" t="s">
        <v>1790</v>
      </c>
      <c r="J962" s="50" t="s">
        <v>1364</v>
      </c>
      <c r="K962" s="49">
        <v>2180000</v>
      </c>
      <c r="L962" s="49">
        <v>2165217.1608237657</v>
      </c>
      <c r="M962" s="50">
        <f t="shared" si="18"/>
        <v>11</v>
      </c>
      <c r="N962" s="68" t="s">
        <v>349</v>
      </c>
    </row>
    <row r="963" spans="1:14" ht="95.25" customHeight="1" x14ac:dyDescent="0.25">
      <c r="A963" s="86">
        <v>955</v>
      </c>
      <c r="B963" s="50" t="s">
        <v>1806</v>
      </c>
      <c r="C963" s="69" t="s">
        <v>1807</v>
      </c>
      <c r="D963" s="69" t="s">
        <v>1438</v>
      </c>
      <c r="E963" s="69" t="s">
        <v>1465</v>
      </c>
      <c r="F963" s="69" t="s">
        <v>1644</v>
      </c>
      <c r="G963" s="69" t="s">
        <v>1645</v>
      </c>
      <c r="H963" s="47">
        <v>60</v>
      </c>
      <c r="I963" s="48" t="s">
        <v>81</v>
      </c>
      <c r="J963" s="50" t="s">
        <v>1760</v>
      </c>
      <c r="K963" s="49">
        <v>2182795.75</v>
      </c>
      <c r="L963" s="49">
        <v>2164156.4494578349</v>
      </c>
      <c r="M963" s="50">
        <f t="shared" si="18"/>
        <v>12</v>
      </c>
      <c r="N963" s="68" t="s">
        <v>349</v>
      </c>
    </row>
    <row r="964" spans="1:14" ht="95.25" customHeight="1" x14ac:dyDescent="0.25">
      <c r="A964" s="86">
        <v>956</v>
      </c>
      <c r="B964" s="50" t="s">
        <v>1806</v>
      </c>
      <c r="C964" s="69" t="s">
        <v>1807</v>
      </c>
      <c r="D964" s="69" t="s">
        <v>1438</v>
      </c>
      <c r="E964" s="69" t="s">
        <v>1465</v>
      </c>
      <c r="F964" s="69" t="s">
        <v>1793</v>
      </c>
      <c r="G964" s="87" t="s">
        <v>1794</v>
      </c>
      <c r="H964" s="47">
        <v>60</v>
      </c>
      <c r="I964" s="48" t="s">
        <v>81</v>
      </c>
      <c r="J964" s="50" t="s">
        <v>1760</v>
      </c>
      <c r="K964" s="49">
        <v>2213644.5</v>
      </c>
      <c r="L964" s="49">
        <v>2194741.7762206406</v>
      </c>
      <c r="M964" s="50">
        <f t="shared" si="18"/>
        <v>13</v>
      </c>
      <c r="N964" s="68" t="s">
        <v>349</v>
      </c>
    </row>
    <row r="965" spans="1:14" ht="95.25" customHeight="1" x14ac:dyDescent="0.25">
      <c r="A965" s="86">
        <v>957</v>
      </c>
      <c r="B965" s="50" t="s">
        <v>1806</v>
      </c>
      <c r="C965" s="69" t="s">
        <v>1807</v>
      </c>
      <c r="D965" s="69" t="s">
        <v>1438</v>
      </c>
      <c r="E965" s="69" t="s">
        <v>1465</v>
      </c>
      <c r="F965" s="69" t="s">
        <v>1644</v>
      </c>
      <c r="G965" s="69" t="s">
        <v>1648</v>
      </c>
      <c r="H965" s="47">
        <v>60</v>
      </c>
      <c r="I965" s="48" t="s">
        <v>81</v>
      </c>
      <c r="J965" s="50" t="s">
        <v>1760</v>
      </c>
      <c r="K965" s="49">
        <v>2226514.15</v>
      </c>
      <c r="L965" s="49">
        <v>2207501.529875908</v>
      </c>
      <c r="M965" s="50">
        <f t="shared" si="18"/>
        <v>14</v>
      </c>
      <c r="N965" s="68" t="s">
        <v>349</v>
      </c>
    </row>
    <row r="966" spans="1:14" ht="95.25" customHeight="1" x14ac:dyDescent="0.25">
      <c r="A966" s="86">
        <v>958</v>
      </c>
      <c r="B966" s="50" t="s">
        <v>1806</v>
      </c>
      <c r="C966" s="69" t="s">
        <v>1807</v>
      </c>
      <c r="D966" s="69" t="s">
        <v>9</v>
      </c>
      <c r="E966" s="69" t="s">
        <v>1347</v>
      </c>
      <c r="F966" s="69" t="s">
        <v>1813</v>
      </c>
      <c r="G966" s="87" t="s">
        <v>1783</v>
      </c>
      <c r="H966" s="47" t="s">
        <v>1399</v>
      </c>
      <c r="I966" s="91" t="s">
        <v>81</v>
      </c>
      <c r="J966" s="50" t="s">
        <v>1402</v>
      </c>
      <c r="K966" s="49">
        <v>2235995</v>
      </c>
      <c r="L966" s="49">
        <v>2219147.7245240239</v>
      </c>
      <c r="M966" s="50">
        <f t="shared" si="18"/>
        <v>15</v>
      </c>
      <c r="N966" s="68" t="s">
        <v>349</v>
      </c>
    </row>
    <row r="967" spans="1:14" ht="95.25" customHeight="1" x14ac:dyDescent="0.25">
      <c r="A967" s="86">
        <v>959</v>
      </c>
      <c r="B967" s="50" t="s">
        <v>1806</v>
      </c>
      <c r="C967" s="69" t="s">
        <v>1807</v>
      </c>
      <c r="D967" s="69" t="s">
        <v>44</v>
      </c>
      <c r="E967" s="69" t="s">
        <v>1361</v>
      </c>
      <c r="F967" s="69" t="s">
        <v>1788</v>
      </c>
      <c r="G967" s="87" t="s">
        <v>1789</v>
      </c>
      <c r="H967" s="47">
        <v>30</v>
      </c>
      <c r="I967" s="48" t="s">
        <v>1790</v>
      </c>
      <c r="J967" s="50" t="s">
        <v>1364</v>
      </c>
      <c r="K967" s="49">
        <v>2250000</v>
      </c>
      <c r="L967" s="49">
        <v>2235307.5757422745</v>
      </c>
      <c r="M967" s="50">
        <f t="shared" si="18"/>
        <v>16</v>
      </c>
      <c r="N967" s="68" t="s">
        <v>349</v>
      </c>
    </row>
    <row r="968" spans="1:14" ht="95.25" customHeight="1" x14ac:dyDescent="0.25">
      <c r="A968" s="86">
        <v>960</v>
      </c>
      <c r="B968" s="50" t="s">
        <v>1806</v>
      </c>
      <c r="C968" s="69" t="s">
        <v>1807</v>
      </c>
      <c r="D968" s="69" t="s">
        <v>25</v>
      </c>
      <c r="E968" s="69" t="s">
        <v>1347</v>
      </c>
      <c r="F968" s="69" t="s">
        <v>1796</v>
      </c>
      <c r="G968" s="87" t="s">
        <v>1783</v>
      </c>
      <c r="H968" s="47">
        <v>90</v>
      </c>
      <c r="I968" s="48" t="s">
        <v>81</v>
      </c>
      <c r="J968" s="50" t="s">
        <v>1350</v>
      </c>
      <c r="K968" s="49">
        <v>2261345.0499999998</v>
      </c>
      <c r="L968" s="49">
        <v>2243170.8874740745</v>
      </c>
      <c r="M968" s="50">
        <f t="shared" si="18"/>
        <v>17</v>
      </c>
      <c r="N968" s="68" t="s">
        <v>349</v>
      </c>
    </row>
    <row r="969" spans="1:14" ht="95.25" customHeight="1" x14ac:dyDescent="0.25">
      <c r="A969" s="86">
        <v>961</v>
      </c>
      <c r="B969" s="50" t="s">
        <v>1806</v>
      </c>
      <c r="C969" s="69" t="s">
        <v>1807</v>
      </c>
      <c r="D969" s="69" t="s">
        <v>1438</v>
      </c>
      <c r="E969" s="69" t="s">
        <v>1465</v>
      </c>
      <c r="F969" s="69" t="s">
        <v>1656</v>
      </c>
      <c r="G969" s="69" t="s">
        <v>1657</v>
      </c>
      <c r="H969" s="47">
        <v>60</v>
      </c>
      <c r="I969" s="48" t="s">
        <v>81</v>
      </c>
      <c r="J969" s="50" t="s">
        <v>1760</v>
      </c>
      <c r="K969" s="49">
        <v>2305380</v>
      </c>
      <c r="L969" s="49">
        <v>2285693.9296547119</v>
      </c>
      <c r="M969" s="50">
        <f t="shared" si="18"/>
        <v>18</v>
      </c>
      <c r="N969" s="68" t="s">
        <v>349</v>
      </c>
    </row>
    <row r="970" spans="1:14" ht="95.25" customHeight="1" x14ac:dyDescent="0.25">
      <c r="A970" s="86">
        <v>962</v>
      </c>
      <c r="B970" s="50" t="s">
        <v>1806</v>
      </c>
      <c r="C970" s="69" t="s">
        <v>1807</v>
      </c>
      <c r="D970" s="69" t="s">
        <v>47</v>
      </c>
      <c r="E970" s="69" t="s">
        <v>1500</v>
      </c>
      <c r="F970" s="69" t="s">
        <v>1622</v>
      </c>
      <c r="G970" s="87" t="s">
        <v>1662</v>
      </c>
      <c r="H970" s="47">
        <v>45</v>
      </c>
      <c r="I970" s="48" t="s">
        <v>1611</v>
      </c>
      <c r="J970" s="50" t="s">
        <v>1503</v>
      </c>
      <c r="K970" s="49">
        <v>2314950</v>
      </c>
      <c r="L970" s="49">
        <v>2474148.4261699924</v>
      </c>
      <c r="M970" s="50">
        <f t="shared" ref="M970:M1033" si="19">IF(B970=B969,M969+1,1)</f>
        <v>19</v>
      </c>
      <c r="N970" s="68" t="s">
        <v>349</v>
      </c>
    </row>
    <row r="971" spans="1:14" ht="95.25" customHeight="1" x14ac:dyDescent="0.25">
      <c r="A971" s="86">
        <v>963</v>
      </c>
      <c r="B971" s="50" t="s">
        <v>1806</v>
      </c>
      <c r="C971" s="69" t="s">
        <v>1807</v>
      </c>
      <c r="D971" s="69" t="s">
        <v>9</v>
      </c>
      <c r="E971" s="69" t="s">
        <v>1347</v>
      </c>
      <c r="F971" s="69" t="s">
        <v>1813</v>
      </c>
      <c r="G971" s="87" t="s">
        <v>1783</v>
      </c>
      <c r="H971" s="47" t="s">
        <v>1399</v>
      </c>
      <c r="I971" s="91" t="s">
        <v>81</v>
      </c>
      <c r="J971" s="50" t="s">
        <v>1402</v>
      </c>
      <c r="K971" s="49">
        <v>2335995</v>
      </c>
      <c r="L971" s="49">
        <v>2318394.266869782</v>
      </c>
      <c r="M971" s="50">
        <f t="shared" si="19"/>
        <v>20</v>
      </c>
      <c r="N971" s="68" t="s">
        <v>349</v>
      </c>
    </row>
    <row r="972" spans="1:14" ht="95.25" customHeight="1" x14ac:dyDescent="0.25">
      <c r="A972" s="86">
        <v>964</v>
      </c>
      <c r="B972" s="50" t="s">
        <v>1806</v>
      </c>
      <c r="C972" s="69" t="s">
        <v>1807</v>
      </c>
      <c r="D972" s="69" t="s">
        <v>1438</v>
      </c>
      <c r="E972" s="69" t="s">
        <v>1465</v>
      </c>
      <c r="F972" s="69" t="s">
        <v>1653</v>
      </c>
      <c r="G972" s="69" t="s">
        <v>1654</v>
      </c>
      <c r="H972" s="47">
        <v>60</v>
      </c>
      <c r="I972" s="48" t="s">
        <v>81</v>
      </c>
      <c r="J972" s="50" t="s">
        <v>1760</v>
      </c>
      <c r="K972" s="49">
        <v>2337044.1</v>
      </c>
      <c r="L972" s="49">
        <v>2317087.6439916021</v>
      </c>
      <c r="M972" s="50">
        <f t="shared" si="19"/>
        <v>21</v>
      </c>
      <c r="N972" s="68" t="s">
        <v>349</v>
      </c>
    </row>
    <row r="973" spans="1:14" ht="95.25" customHeight="1" x14ac:dyDescent="0.25">
      <c r="A973" s="86">
        <v>965</v>
      </c>
      <c r="B973" s="50" t="s">
        <v>1806</v>
      </c>
      <c r="C973" s="69" t="s">
        <v>1807</v>
      </c>
      <c r="D973" s="69" t="s">
        <v>1438</v>
      </c>
      <c r="E973" s="69" t="s">
        <v>1465</v>
      </c>
      <c r="F973" s="69" t="s">
        <v>1797</v>
      </c>
      <c r="G973" s="87" t="s">
        <v>1798</v>
      </c>
      <c r="H973" s="47">
        <v>60</v>
      </c>
      <c r="I973" s="48" t="s">
        <v>81</v>
      </c>
      <c r="J973" s="50" t="s">
        <v>1760</v>
      </c>
      <c r="K973" s="49">
        <v>2414434.5</v>
      </c>
      <c r="L973" s="49">
        <v>2393817.1929134931</v>
      </c>
      <c r="M973" s="50">
        <f t="shared" si="19"/>
        <v>22</v>
      </c>
      <c r="N973" s="68" t="s">
        <v>349</v>
      </c>
    </row>
    <row r="974" spans="1:14" ht="95.25" customHeight="1" x14ac:dyDescent="0.25">
      <c r="A974" s="86">
        <v>966</v>
      </c>
      <c r="B974" s="50" t="s">
        <v>1806</v>
      </c>
      <c r="C974" s="69" t="s">
        <v>1807</v>
      </c>
      <c r="D974" s="69" t="s">
        <v>1438</v>
      </c>
      <c r="E974" s="69" t="s">
        <v>1465</v>
      </c>
      <c r="F974" s="69" t="s">
        <v>1660</v>
      </c>
      <c r="G974" s="69" t="s">
        <v>1652</v>
      </c>
      <c r="H974" s="47">
        <v>60</v>
      </c>
      <c r="I974" s="48" t="s">
        <v>81</v>
      </c>
      <c r="J974" s="50" t="s">
        <v>1760</v>
      </c>
      <c r="K974" s="49">
        <v>2418665.35</v>
      </c>
      <c r="L974" s="49">
        <v>2398011.9148952407</v>
      </c>
      <c r="M974" s="50">
        <f t="shared" si="19"/>
        <v>23</v>
      </c>
      <c r="N974" s="68" t="s">
        <v>349</v>
      </c>
    </row>
    <row r="975" spans="1:14" ht="95.25" customHeight="1" x14ac:dyDescent="0.25">
      <c r="A975" s="86">
        <v>967</v>
      </c>
      <c r="B975" s="50" t="s">
        <v>1806</v>
      </c>
      <c r="C975" s="69" t="s">
        <v>1807</v>
      </c>
      <c r="D975" s="69" t="s">
        <v>1438</v>
      </c>
      <c r="E975" s="69" t="s">
        <v>1465</v>
      </c>
      <c r="F975" s="69" t="s">
        <v>1661</v>
      </c>
      <c r="G975" s="69" t="s">
        <v>1662</v>
      </c>
      <c r="H975" s="47">
        <v>60</v>
      </c>
      <c r="I975" s="48" t="s">
        <v>81</v>
      </c>
      <c r="J975" s="50" t="s">
        <v>1760</v>
      </c>
      <c r="K975" s="49">
        <v>2427409.9500000002</v>
      </c>
      <c r="L975" s="49">
        <v>2406681.8431228036</v>
      </c>
      <c r="M975" s="50">
        <f t="shared" si="19"/>
        <v>24</v>
      </c>
      <c r="N975" s="68" t="s">
        <v>349</v>
      </c>
    </row>
    <row r="976" spans="1:14" ht="95.25" customHeight="1" x14ac:dyDescent="0.25">
      <c r="A976" s="86">
        <v>968</v>
      </c>
      <c r="B976" s="50" t="s">
        <v>1806</v>
      </c>
      <c r="C976" s="69" t="s">
        <v>1807</v>
      </c>
      <c r="D976" s="69" t="s">
        <v>1438</v>
      </c>
      <c r="E976" s="69" t="s">
        <v>1465</v>
      </c>
      <c r="F976" s="69" t="s">
        <v>1656</v>
      </c>
      <c r="G976" s="87" t="s">
        <v>1799</v>
      </c>
      <c r="H976" s="47">
        <v>60</v>
      </c>
      <c r="I976" s="48" t="s">
        <v>81</v>
      </c>
      <c r="J976" s="50" t="s">
        <v>1760</v>
      </c>
      <c r="K976" s="49">
        <v>2430741.5</v>
      </c>
      <c r="L976" s="49">
        <v>2409984.9443951924</v>
      </c>
      <c r="M976" s="50">
        <f t="shared" si="19"/>
        <v>25</v>
      </c>
      <c r="N976" s="68" t="s">
        <v>349</v>
      </c>
    </row>
    <row r="977" spans="1:14" ht="95.25" customHeight="1" x14ac:dyDescent="0.25">
      <c r="A977" s="86">
        <v>969</v>
      </c>
      <c r="B977" s="50" t="s">
        <v>1806</v>
      </c>
      <c r="C977" s="69" t="s">
        <v>1807</v>
      </c>
      <c r="D977" s="69" t="s">
        <v>1438</v>
      </c>
      <c r="E977" s="69" t="s">
        <v>1465</v>
      </c>
      <c r="F977" s="69" t="s">
        <v>1663</v>
      </c>
      <c r="G977" s="69" t="s">
        <v>1664</v>
      </c>
      <c r="H977" s="47">
        <v>60</v>
      </c>
      <c r="I977" s="48" t="s">
        <v>81</v>
      </c>
      <c r="J977" s="50" t="s">
        <v>1760</v>
      </c>
      <c r="K977" s="49">
        <v>2443727.2999999998</v>
      </c>
      <c r="L977" s="49">
        <v>2422859.856223919</v>
      </c>
      <c r="M977" s="50">
        <f t="shared" si="19"/>
        <v>26</v>
      </c>
      <c r="N977" s="68" t="s">
        <v>349</v>
      </c>
    </row>
    <row r="978" spans="1:14" ht="95.25" customHeight="1" x14ac:dyDescent="0.25">
      <c r="A978" s="86">
        <v>970</v>
      </c>
      <c r="B978" s="50" t="s">
        <v>1806</v>
      </c>
      <c r="C978" s="69" t="s">
        <v>1807</v>
      </c>
      <c r="D978" s="69" t="s">
        <v>1438</v>
      </c>
      <c r="E978" s="69" t="s">
        <v>1465</v>
      </c>
      <c r="F978" s="69" t="s">
        <v>1665</v>
      </c>
      <c r="G978" s="69" t="s">
        <v>1659</v>
      </c>
      <c r="H978" s="47">
        <v>60</v>
      </c>
      <c r="I978" s="48" t="s">
        <v>81</v>
      </c>
      <c r="J978" s="50" t="s">
        <v>1760</v>
      </c>
      <c r="K978" s="49">
        <v>2443727.2999999998</v>
      </c>
      <c r="L978" s="49">
        <v>2422859.856223919</v>
      </c>
      <c r="M978" s="50">
        <f t="shared" si="19"/>
        <v>27</v>
      </c>
      <c r="N978" s="68" t="s">
        <v>349</v>
      </c>
    </row>
    <row r="979" spans="1:14" ht="95.25" customHeight="1" x14ac:dyDescent="0.25">
      <c r="A979" s="86">
        <v>971</v>
      </c>
      <c r="B979" s="50" t="s">
        <v>1806</v>
      </c>
      <c r="C979" s="69" t="s">
        <v>1807</v>
      </c>
      <c r="D979" s="69" t="s">
        <v>1438</v>
      </c>
      <c r="E979" s="69" t="s">
        <v>1465</v>
      </c>
      <c r="F979" s="69" t="s">
        <v>1800</v>
      </c>
      <c r="G979" s="87" t="s">
        <v>1801</v>
      </c>
      <c r="H979" s="47">
        <v>60</v>
      </c>
      <c r="I979" s="48" t="s">
        <v>81</v>
      </c>
      <c r="J979" s="50" t="s">
        <v>1760</v>
      </c>
      <c r="K979" s="49">
        <v>2462726.4500000002</v>
      </c>
      <c r="L979" s="49">
        <v>2441696.7689340147</v>
      </c>
      <c r="M979" s="50">
        <f t="shared" si="19"/>
        <v>28</v>
      </c>
      <c r="N979" s="68" t="s">
        <v>349</v>
      </c>
    </row>
    <row r="980" spans="1:14" ht="95.25" customHeight="1" x14ac:dyDescent="0.25">
      <c r="A980" s="86">
        <v>972</v>
      </c>
      <c r="B980" s="50" t="s">
        <v>1806</v>
      </c>
      <c r="C980" s="69" t="s">
        <v>1807</v>
      </c>
      <c r="D980" s="69" t="s">
        <v>1438</v>
      </c>
      <c r="E980" s="69" t="s">
        <v>1465</v>
      </c>
      <c r="F980" s="69" t="s">
        <v>1802</v>
      </c>
      <c r="G980" s="87" t="s">
        <v>1803</v>
      </c>
      <c r="H980" s="47">
        <v>60</v>
      </c>
      <c r="I980" s="48" t="s">
        <v>81</v>
      </c>
      <c r="J980" s="50" t="s">
        <v>1760</v>
      </c>
      <c r="K980" s="49">
        <v>2476086</v>
      </c>
      <c r="L980" s="49">
        <v>2454942.2392416946</v>
      </c>
      <c r="M980" s="50">
        <f t="shared" si="19"/>
        <v>29</v>
      </c>
      <c r="N980" s="68" t="s">
        <v>349</v>
      </c>
    </row>
    <row r="981" spans="1:14" ht="95.25" customHeight="1" x14ac:dyDescent="0.25">
      <c r="A981" s="86">
        <v>973</v>
      </c>
      <c r="B981" s="50" t="s">
        <v>1806</v>
      </c>
      <c r="C981" s="69" t="s">
        <v>1807</v>
      </c>
      <c r="D981" s="69" t="s">
        <v>24</v>
      </c>
      <c r="E981" s="69" t="s">
        <v>1666</v>
      </c>
      <c r="F981" s="69" t="s">
        <v>1667</v>
      </c>
      <c r="G981" s="87" t="str">
        <f>F981</f>
        <v>AD380T43H</v>
      </c>
      <c r="H981" s="47">
        <v>10</v>
      </c>
      <c r="I981" s="48" t="s">
        <v>1668</v>
      </c>
      <c r="J981" s="50" t="s">
        <v>1512</v>
      </c>
      <c r="K981" s="46">
        <f>(1912663+248000+15000)*1.15</f>
        <v>2502012.4499999997</v>
      </c>
      <c r="L981" s="49">
        <v>2860542.405997612</v>
      </c>
      <c r="M981" s="50">
        <f t="shared" si="19"/>
        <v>30</v>
      </c>
      <c r="N981" s="68" t="s">
        <v>349</v>
      </c>
    </row>
    <row r="982" spans="1:14" ht="95.25" customHeight="1" x14ac:dyDescent="0.25">
      <c r="A982" s="86">
        <v>974</v>
      </c>
      <c r="B982" s="50" t="s">
        <v>1806</v>
      </c>
      <c r="C982" s="69" t="s">
        <v>1807</v>
      </c>
      <c r="D982" s="69" t="s">
        <v>26</v>
      </c>
      <c r="E982" s="69" t="s">
        <v>1394</v>
      </c>
      <c r="F982" s="69" t="s">
        <v>1649</v>
      </c>
      <c r="G982" s="87" t="s">
        <v>1650</v>
      </c>
      <c r="H982" s="47">
        <v>210</v>
      </c>
      <c r="I982" s="48" t="s">
        <v>1457</v>
      </c>
      <c r="J982" s="50" t="s">
        <v>1434</v>
      </c>
      <c r="K982" s="49">
        <v>2626312.5</v>
      </c>
      <c r="L982" s="49">
        <v>2934912.7222530921</v>
      </c>
      <c r="M982" s="50">
        <f t="shared" si="19"/>
        <v>31</v>
      </c>
      <c r="N982" s="68" t="s">
        <v>349</v>
      </c>
    </row>
    <row r="983" spans="1:14" ht="95.25" customHeight="1" x14ac:dyDescent="0.25">
      <c r="A983" s="86">
        <v>975</v>
      </c>
      <c r="B983" s="50" t="s">
        <v>1814</v>
      </c>
      <c r="C983" s="69" t="s">
        <v>1815</v>
      </c>
      <c r="D983" s="69" t="s">
        <v>39</v>
      </c>
      <c r="E983" s="69" t="s">
        <v>1382</v>
      </c>
      <c r="F983" s="69" t="s">
        <v>1816</v>
      </c>
      <c r="G983" s="69" t="s">
        <v>1816</v>
      </c>
      <c r="H983" s="47">
        <v>60</v>
      </c>
      <c r="I983" s="48"/>
      <c r="J983" s="50" t="s">
        <v>1555</v>
      </c>
      <c r="K983" s="49">
        <v>736633</v>
      </c>
      <c r="L983" s="49">
        <v>719032.64758125995</v>
      </c>
      <c r="M983" s="50">
        <f t="shared" si="19"/>
        <v>1</v>
      </c>
      <c r="N983" s="68" t="s">
        <v>349</v>
      </c>
    </row>
    <row r="984" spans="1:14" ht="95.25" customHeight="1" x14ac:dyDescent="0.25">
      <c r="A984" s="86">
        <v>976</v>
      </c>
      <c r="B984" s="50" t="s">
        <v>1814</v>
      </c>
      <c r="C984" s="69" t="s">
        <v>1815</v>
      </c>
      <c r="D984" s="69" t="s">
        <v>29</v>
      </c>
      <c r="E984" s="69" t="s">
        <v>1379</v>
      </c>
      <c r="F984" s="69" t="s">
        <v>1762</v>
      </c>
      <c r="G984" s="69" t="s">
        <v>1762</v>
      </c>
      <c r="H984" s="47">
        <v>14</v>
      </c>
      <c r="I984" s="48">
        <v>132</v>
      </c>
      <c r="J984" s="50" t="s">
        <v>1409</v>
      </c>
      <c r="K984" s="49">
        <v>795800</v>
      </c>
      <c r="L984" s="49">
        <v>824059.01045540685</v>
      </c>
      <c r="M984" s="50">
        <f t="shared" si="19"/>
        <v>2</v>
      </c>
      <c r="N984" s="68" t="s">
        <v>349</v>
      </c>
    </row>
    <row r="985" spans="1:14" ht="95.25" customHeight="1" x14ac:dyDescent="0.25">
      <c r="A985" s="86">
        <v>977</v>
      </c>
      <c r="B985" s="50" t="s">
        <v>1814</v>
      </c>
      <c r="C985" s="69" t="s">
        <v>1815</v>
      </c>
      <c r="D985" s="69" t="s">
        <v>29</v>
      </c>
      <c r="E985" s="69" t="s">
        <v>1379</v>
      </c>
      <c r="F985" s="69" t="s">
        <v>1762</v>
      </c>
      <c r="G985" s="69" t="s">
        <v>1762</v>
      </c>
      <c r="H985" s="47">
        <v>14</v>
      </c>
      <c r="I985" s="48">
        <v>132</v>
      </c>
      <c r="J985" s="50" t="s">
        <v>1817</v>
      </c>
      <c r="K985" s="49">
        <v>803850</v>
      </c>
      <c r="L985" s="49">
        <v>832394.86749758583</v>
      </c>
      <c r="M985" s="50">
        <f t="shared" si="19"/>
        <v>3</v>
      </c>
      <c r="N985" s="68" t="s">
        <v>349</v>
      </c>
    </row>
    <row r="986" spans="1:14" ht="95.25" customHeight="1" x14ac:dyDescent="0.25">
      <c r="A986" s="86">
        <v>978</v>
      </c>
      <c r="B986" s="50" t="s">
        <v>1814</v>
      </c>
      <c r="C986" s="69" t="s">
        <v>1815</v>
      </c>
      <c r="D986" s="69" t="s">
        <v>45</v>
      </c>
      <c r="E986" s="69" t="s">
        <v>1405</v>
      </c>
      <c r="F986" s="69" t="s">
        <v>1513</v>
      </c>
      <c r="G986" s="87" t="s">
        <v>1514</v>
      </c>
      <c r="H986" s="47">
        <v>30</v>
      </c>
      <c r="I986" s="48">
        <v>0.67</v>
      </c>
      <c r="J986" s="50" t="s">
        <v>1409</v>
      </c>
      <c r="K986" s="46">
        <v>795224.99999999988</v>
      </c>
      <c r="L986" s="49">
        <v>795224.99999999977</v>
      </c>
      <c r="M986" s="50">
        <f t="shared" si="19"/>
        <v>4</v>
      </c>
      <c r="N986" s="68" t="s">
        <v>349</v>
      </c>
    </row>
    <row r="987" spans="1:14" ht="95.25" customHeight="1" x14ac:dyDescent="0.25">
      <c r="A987" s="86">
        <v>979</v>
      </c>
      <c r="B987" s="50" t="s">
        <v>1814</v>
      </c>
      <c r="C987" s="69" t="s">
        <v>1815</v>
      </c>
      <c r="D987" s="69" t="s">
        <v>45</v>
      </c>
      <c r="E987" s="69" t="s">
        <v>1405</v>
      </c>
      <c r="F987" s="69" t="s">
        <v>1516</v>
      </c>
      <c r="G987" s="87" t="s">
        <v>1517</v>
      </c>
      <c r="H987" s="47">
        <v>30</v>
      </c>
      <c r="I987" s="48">
        <v>0.87</v>
      </c>
      <c r="J987" s="50" t="s">
        <v>1409</v>
      </c>
      <c r="K987" s="46">
        <v>818224.99999999988</v>
      </c>
      <c r="L987" s="49">
        <v>818224.99999999977</v>
      </c>
      <c r="M987" s="50">
        <f t="shared" si="19"/>
        <v>5</v>
      </c>
      <c r="N987" s="68" t="s">
        <v>349</v>
      </c>
    </row>
    <row r="988" spans="1:14" ht="95.25" customHeight="1" x14ac:dyDescent="0.25">
      <c r="A988" s="86">
        <v>980</v>
      </c>
      <c r="B988" s="50" t="s">
        <v>1814</v>
      </c>
      <c r="C988" s="69" t="s">
        <v>1815</v>
      </c>
      <c r="D988" s="69" t="s">
        <v>1438</v>
      </c>
      <c r="E988" s="69" t="s">
        <v>1382</v>
      </c>
      <c r="F988" s="69" t="s">
        <v>1511</v>
      </c>
      <c r="G988" s="87" t="s">
        <v>1511</v>
      </c>
      <c r="H988" s="47">
        <v>60</v>
      </c>
      <c r="I988" s="48" t="s">
        <v>176</v>
      </c>
      <c r="J988" s="50" t="s">
        <v>1818</v>
      </c>
      <c r="K988" s="49">
        <v>905600</v>
      </c>
      <c r="L988" s="49">
        <v>885164.60562549182</v>
      </c>
      <c r="M988" s="50">
        <f t="shared" si="19"/>
        <v>6</v>
      </c>
      <c r="N988" s="68" t="s">
        <v>349</v>
      </c>
    </row>
    <row r="989" spans="1:14" ht="95.25" customHeight="1" x14ac:dyDescent="0.25">
      <c r="A989" s="86">
        <v>981</v>
      </c>
      <c r="B989" s="50" t="s">
        <v>1814</v>
      </c>
      <c r="C989" s="69" t="s">
        <v>1815</v>
      </c>
      <c r="D989" s="69" t="s">
        <v>29</v>
      </c>
      <c r="E989" s="69" t="s">
        <v>1379</v>
      </c>
      <c r="F989" s="69" t="s">
        <v>1762</v>
      </c>
      <c r="G989" s="69" t="s">
        <v>1762</v>
      </c>
      <c r="H989" s="47">
        <v>14</v>
      </c>
      <c r="I989" s="48">
        <v>132</v>
      </c>
      <c r="J989" s="50" t="s">
        <v>1461</v>
      </c>
      <c r="K989" s="49">
        <v>923450</v>
      </c>
      <c r="L989" s="49">
        <v>956241.88640995917</v>
      </c>
      <c r="M989" s="50">
        <f t="shared" si="19"/>
        <v>7</v>
      </c>
      <c r="N989" s="68" t="s">
        <v>349</v>
      </c>
    </row>
    <row r="990" spans="1:14" ht="95.25" customHeight="1" x14ac:dyDescent="0.25">
      <c r="A990" s="86">
        <v>982</v>
      </c>
      <c r="B990" s="50" t="s">
        <v>1814</v>
      </c>
      <c r="C990" s="69" t="s">
        <v>1815</v>
      </c>
      <c r="D990" s="69" t="s">
        <v>1438</v>
      </c>
      <c r="E990" s="69" t="s">
        <v>1382</v>
      </c>
      <c r="F990" s="69" t="s">
        <v>1519</v>
      </c>
      <c r="G990" s="69" t="s">
        <v>1519</v>
      </c>
      <c r="H990" s="47">
        <v>60</v>
      </c>
      <c r="I990" s="48" t="s">
        <v>176</v>
      </c>
      <c r="J990" s="50" t="s">
        <v>1818</v>
      </c>
      <c r="K990" s="49">
        <v>924000</v>
      </c>
      <c r="L990" s="49">
        <v>903149.39884933131</v>
      </c>
      <c r="M990" s="50">
        <f t="shared" si="19"/>
        <v>8</v>
      </c>
      <c r="N990" s="68" t="s">
        <v>349</v>
      </c>
    </row>
    <row r="991" spans="1:14" ht="95.25" customHeight="1" x14ac:dyDescent="0.25">
      <c r="A991" s="86">
        <v>983</v>
      </c>
      <c r="B991" s="50" t="s">
        <v>1814</v>
      </c>
      <c r="C991" s="69" t="s">
        <v>1815</v>
      </c>
      <c r="D991" s="69" t="s">
        <v>1438</v>
      </c>
      <c r="E991" s="69" t="s">
        <v>1382</v>
      </c>
      <c r="F991" s="69" t="s">
        <v>1520</v>
      </c>
      <c r="G991" s="69" t="s">
        <v>1520</v>
      </c>
      <c r="H991" s="47">
        <v>60</v>
      </c>
      <c r="I991" s="48" t="s">
        <v>176</v>
      </c>
      <c r="J991" s="50" t="s">
        <v>1818</v>
      </c>
      <c r="K991" s="49">
        <v>924000</v>
      </c>
      <c r="L991" s="49">
        <v>903149.39884933131</v>
      </c>
      <c r="M991" s="50">
        <f t="shared" si="19"/>
        <v>9</v>
      </c>
      <c r="N991" s="68" t="s">
        <v>349</v>
      </c>
    </row>
    <row r="992" spans="1:14" ht="95.25" customHeight="1" x14ac:dyDescent="0.25">
      <c r="A992" s="86">
        <v>984</v>
      </c>
      <c r="B992" s="50" t="s">
        <v>1814</v>
      </c>
      <c r="C992" s="69" t="s">
        <v>1815</v>
      </c>
      <c r="D992" s="69" t="s">
        <v>1438</v>
      </c>
      <c r="E992" s="69" t="s">
        <v>1382</v>
      </c>
      <c r="F992" s="69" t="s">
        <v>1521</v>
      </c>
      <c r="G992" s="87" t="s">
        <v>1521</v>
      </c>
      <c r="H992" s="47">
        <v>60</v>
      </c>
      <c r="I992" s="48" t="s">
        <v>176</v>
      </c>
      <c r="J992" s="50" t="s">
        <v>1818</v>
      </c>
      <c r="K992" s="49">
        <v>990700</v>
      </c>
      <c r="L992" s="49">
        <v>968344.27428574942</v>
      </c>
      <c r="M992" s="50">
        <f t="shared" si="19"/>
        <v>10</v>
      </c>
      <c r="N992" s="68" t="s">
        <v>349</v>
      </c>
    </row>
    <row r="993" spans="1:14" ht="95.25" customHeight="1" x14ac:dyDescent="0.25">
      <c r="A993" s="86">
        <v>985</v>
      </c>
      <c r="B993" s="50" t="s">
        <v>1814</v>
      </c>
      <c r="C993" s="69" t="s">
        <v>1815</v>
      </c>
      <c r="D993" s="69" t="s">
        <v>45</v>
      </c>
      <c r="E993" s="69" t="s">
        <v>1405</v>
      </c>
      <c r="F993" s="69" t="s">
        <v>1513</v>
      </c>
      <c r="G993" s="87" t="s">
        <v>1514</v>
      </c>
      <c r="H993" s="47">
        <v>30</v>
      </c>
      <c r="I993" s="48">
        <v>0.67</v>
      </c>
      <c r="J993" s="50" t="s">
        <v>292</v>
      </c>
      <c r="K993" s="46">
        <v>956181.29999999993</v>
      </c>
      <c r="L993" s="49">
        <v>956181.29999999981</v>
      </c>
      <c r="M993" s="50">
        <f t="shared" si="19"/>
        <v>11</v>
      </c>
      <c r="N993" s="68" t="s">
        <v>349</v>
      </c>
    </row>
    <row r="994" spans="1:14" ht="95.25" customHeight="1" x14ac:dyDescent="0.25">
      <c r="A994" s="86">
        <v>986</v>
      </c>
      <c r="B994" s="50" t="s">
        <v>1814</v>
      </c>
      <c r="C994" s="69" t="s">
        <v>1815</v>
      </c>
      <c r="D994" s="69" t="s">
        <v>1438</v>
      </c>
      <c r="E994" s="69" t="s">
        <v>1382</v>
      </c>
      <c r="F994" s="69" t="s">
        <v>1524</v>
      </c>
      <c r="G994" s="69" t="s">
        <v>1524</v>
      </c>
      <c r="H994" s="47">
        <v>60</v>
      </c>
      <c r="I994" s="48" t="s">
        <v>176</v>
      </c>
      <c r="J994" s="50" t="s">
        <v>1818</v>
      </c>
      <c r="K994" s="49">
        <v>1041300</v>
      </c>
      <c r="L994" s="49">
        <v>1017802.4556513081</v>
      </c>
      <c r="M994" s="50">
        <f t="shared" si="19"/>
        <v>12</v>
      </c>
      <c r="N994" s="68" t="s">
        <v>349</v>
      </c>
    </row>
    <row r="995" spans="1:14" ht="95.25" customHeight="1" x14ac:dyDescent="0.25">
      <c r="A995" s="86">
        <v>987</v>
      </c>
      <c r="B995" s="50" t="s">
        <v>1814</v>
      </c>
      <c r="C995" s="69" t="s">
        <v>1815</v>
      </c>
      <c r="D995" s="69" t="s">
        <v>39</v>
      </c>
      <c r="E995" s="69" t="s">
        <v>1526</v>
      </c>
      <c r="F995" s="69" t="s">
        <v>1763</v>
      </c>
      <c r="G995" s="69" t="s">
        <v>1763</v>
      </c>
      <c r="H995" s="47">
        <v>60</v>
      </c>
      <c r="I995" s="48"/>
      <c r="J995" s="50" t="s">
        <v>1670</v>
      </c>
      <c r="K995" s="49">
        <v>1048872</v>
      </c>
      <c r="L995" s="49">
        <v>1104740.4684865233</v>
      </c>
      <c r="M995" s="50">
        <f t="shared" si="19"/>
        <v>13</v>
      </c>
      <c r="N995" s="68" t="s">
        <v>349</v>
      </c>
    </row>
    <row r="996" spans="1:14" ht="95.25" customHeight="1" x14ac:dyDescent="0.25">
      <c r="A996" s="86">
        <v>988</v>
      </c>
      <c r="B996" s="50" t="s">
        <v>1814</v>
      </c>
      <c r="C996" s="69" t="s">
        <v>1815</v>
      </c>
      <c r="D996" s="69" t="s">
        <v>39</v>
      </c>
      <c r="E996" s="69" t="s">
        <v>1526</v>
      </c>
      <c r="F996" s="69" t="s">
        <v>1763</v>
      </c>
      <c r="G996" s="69" t="s">
        <v>1763</v>
      </c>
      <c r="H996" s="47">
        <v>60</v>
      </c>
      <c r="I996" s="48"/>
      <c r="J996" s="50" t="s">
        <v>1512</v>
      </c>
      <c r="K996" s="49">
        <v>1048872</v>
      </c>
      <c r="L996" s="49">
        <v>1104740.4684865233</v>
      </c>
      <c r="M996" s="50">
        <f t="shared" si="19"/>
        <v>14</v>
      </c>
      <c r="N996" s="68" t="s">
        <v>349</v>
      </c>
    </row>
    <row r="997" spans="1:14" ht="95.25" customHeight="1" x14ac:dyDescent="0.25">
      <c r="A997" s="86">
        <v>989</v>
      </c>
      <c r="B997" s="50" t="s">
        <v>1814</v>
      </c>
      <c r="C997" s="69" t="s">
        <v>1815</v>
      </c>
      <c r="D997" s="69" t="s">
        <v>45</v>
      </c>
      <c r="E997" s="69" t="s">
        <v>1405</v>
      </c>
      <c r="F997" s="69" t="s">
        <v>1516</v>
      </c>
      <c r="G997" s="87" t="s">
        <v>1517</v>
      </c>
      <c r="H997" s="47">
        <v>30</v>
      </c>
      <c r="I997" s="48">
        <v>0.87</v>
      </c>
      <c r="J997" s="50" t="s">
        <v>292</v>
      </c>
      <c r="K997" s="46">
        <v>979181.29999999993</v>
      </c>
      <c r="L997" s="49">
        <v>979181.29999999981</v>
      </c>
      <c r="M997" s="50">
        <f t="shared" si="19"/>
        <v>15</v>
      </c>
      <c r="N997" s="68" t="s">
        <v>349</v>
      </c>
    </row>
    <row r="998" spans="1:14" ht="95.25" customHeight="1" x14ac:dyDescent="0.25">
      <c r="A998" s="86">
        <v>990</v>
      </c>
      <c r="B998" s="50" t="s">
        <v>1814</v>
      </c>
      <c r="C998" s="69" t="s">
        <v>1815</v>
      </c>
      <c r="D998" s="69" t="s">
        <v>45</v>
      </c>
      <c r="E998" s="69" t="s">
        <v>1405</v>
      </c>
      <c r="F998" s="69" t="s">
        <v>1513</v>
      </c>
      <c r="G998" s="87" t="s">
        <v>1514</v>
      </c>
      <c r="H998" s="47">
        <v>30</v>
      </c>
      <c r="I998" s="48">
        <v>0.67</v>
      </c>
      <c r="J998" s="50" t="s">
        <v>1819</v>
      </c>
      <c r="K998" s="46">
        <v>980926.99999999988</v>
      </c>
      <c r="L998" s="49">
        <v>980926.99999999988</v>
      </c>
      <c r="M998" s="50">
        <f t="shared" si="19"/>
        <v>16</v>
      </c>
      <c r="N998" s="68" t="s">
        <v>349</v>
      </c>
    </row>
    <row r="999" spans="1:14" ht="95.25" customHeight="1" x14ac:dyDescent="0.25">
      <c r="A999" s="86">
        <v>991</v>
      </c>
      <c r="B999" s="50" t="s">
        <v>1814</v>
      </c>
      <c r="C999" s="69" t="s">
        <v>1815</v>
      </c>
      <c r="D999" s="69" t="s">
        <v>45</v>
      </c>
      <c r="E999" s="69" t="s">
        <v>1405</v>
      </c>
      <c r="F999" s="69" t="s">
        <v>1516</v>
      </c>
      <c r="G999" s="87" t="s">
        <v>1517</v>
      </c>
      <c r="H999" s="47">
        <v>30</v>
      </c>
      <c r="I999" s="48">
        <v>0.87</v>
      </c>
      <c r="J999" s="50" t="s">
        <v>1819</v>
      </c>
      <c r="K999" s="46">
        <v>1003926.9999999999</v>
      </c>
      <c r="L999" s="49">
        <v>1003926.9999999999</v>
      </c>
      <c r="M999" s="50">
        <f t="shared" si="19"/>
        <v>17</v>
      </c>
      <c r="N999" s="68" t="s">
        <v>349</v>
      </c>
    </row>
    <row r="1000" spans="1:14" ht="95.25" customHeight="1" x14ac:dyDescent="0.25">
      <c r="A1000" s="86">
        <v>992</v>
      </c>
      <c r="B1000" s="50" t="s">
        <v>1814</v>
      </c>
      <c r="C1000" s="69" t="s">
        <v>1815</v>
      </c>
      <c r="D1000" s="69" t="s">
        <v>1438</v>
      </c>
      <c r="E1000" s="69" t="s">
        <v>1382</v>
      </c>
      <c r="F1000" s="69" t="s">
        <v>1761</v>
      </c>
      <c r="G1000" s="69" t="s">
        <v>1761</v>
      </c>
      <c r="H1000" s="47">
        <v>60</v>
      </c>
      <c r="I1000" s="48" t="s">
        <v>176</v>
      </c>
      <c r="J1000" s="50" t="s">
        <v>1818</v>
      </c>
      <c r="K1000" s="49">
        <v>1113750</v>
      </c>
      <c r="L1000" s="49">
        <v>1088617.5789701762</v>
      </c>
      <c r="M1000" s="50">
        <f t="shared" si="19"/>
        <v>18</v>
      </c>
      <c r="N1000" s="68" t="s">
        <v>349</v>
      </c>
    </row>
    <row r="1001" spans="1:14" ht="95.25" customHeight="1" x14ac:dyDescent="0.25">
      <c r="A1001" s="86">
        <v>993</v>
      </c>
      <c r="B1001" s="50" t="s">
        <v>1814</v>
      </c>
      <c r="C1001" s="69" t="s">
        <v>1815</v>
      </c>
      <c r="D1001" s="69" t="s">
        <v>1438</v>
      </c>
      <c r="E1001" s="69" t="s">
        <v>1382</v>
      </c>
      <c r="F1001" s="69" t="s">
        <v>1769</v>
      </c>
      <c r="G1001" s="69" t="s">
        <v>1769</v>
      </c>
      <c r="H1001" s="47">
        <v>60</v>
      </c>
      <c r="I1001" s="48" t="s">
        <v>176</v>
      </c>
      <c r="J1001" s="50" t="s">
        <v>1818</v>
      </c>
      <c r="K1001" s="49">
        <v>1113750</v>
      </c>
      <c r="L1001" s="49">
        <v>1088617.5789701762</v>
      </c>
      <c r="M1001" s="50">
        <f t="shared" si="19"/>
        <v>19</v>
      </c>
      <c r="N1001" s="68" t="s">
        <v>349</v>
      </c>
    </row>
    <row r="1002" spans="1:14" ht="95.25" customHeight="1" x14ac:dyDescent="0.25">
      <c r="A1002" s="86">
        <v>994</v>
      </c>
      <c r="B1002" s="50" t="s">
        <v>1814</v>
      </c>
      <c r="C1002" s="69" t="s">
        <v>1815</v>
      </c>
      <c r="D1002" s="69" t="s">
        <v>47</v>
      </c>
      <c r="E1002" s="69" t="s">
        <v>1526</v>
      </c>
      <c r="F1002" s="69" t="s">
        <v>1820</v>
      </c>
      <c r="G1002" s="87" t="s">
        <v>1535</v>
      </c>
      <c r="H1002" s="47">
        <v>45</v>
      </c>
      <c r="I1002" s="48" t="s">
        <v>1766</v>
      </c>
      <c r="J1002" s="50" t="s">
        <v>1503</v>
      </c>
      <c r="K1002" s="49">
        <v>1123543.1000000001</v>
      </c>
      <c r="L1002" s="49">
        <v>1190038.4845396671</v>
      </c>
      <c r="M1002" s="50">
        <f t="shared" si="19"/>
        <v>20</v>
      </c>
      <c r="N1002" s="68" t="s">
        <v>349</v>
      </c>
    </row>
    <row r="1003" spans="1:14" ht="95.25" customHeight="1" x14ac:dyDescent="0.25">
      <c r="A1003" s="86">
        <v>995</v>
      </c>
      <c r="B1003" s="50" t="s">
        <v>1814</v>
      </c>
      <c r="C1003" s="69" t="s">
        <v>1815</v>
      </c>
      <c r="D1003" s="69" t="s">
        <v>1353</v>
      </c>
      <c r="E1003" s="69" t="s">
        <v>1354</v>
      </c>
      <c r="F1003" s="69" t="s">
        <v>1821</v>
      </c>
      <c r="G1003" s="87" t="s">
        <v>1534</v>
      </c>
      <c r="H1003" s="50" t="s">
        <v>1356</v>
      </c>
      <c r="I1003" s="48" t="s">
        <v>81</v>
      </c>
      <c r="J1003" s="50" t="s">
        <v>1822</v>
      </c>
      <c r="K1003" s="49">
        <v>1124362.7826086958</v>
      </c>
      <c r="L1003" s="49">
        <v>1115326.4119985439</v>
      </c>
      <c r="M1003" s="50">
        <f t="shared" si="19"/>
        <v>21</v>
      </c>
      <c r="N1003" s="68" t="s">
        <v>349</v>
      </c>
    </row>
    <row r="1004" spans="1:14" ht="95.25" customHeight="1" x14ac:dyDescent="0.25">
      <c r="A1004" s="86">
        <v>996</v>
      </c>
      <c r="B1004" s="50" t="s">
        <v>1814</v>
      </c>
      <c r="C1004" s="69" t="s">
        <v>1815</v>
      </c>
      <c r="D1004" s="69" t="s">
        <v>1438</v>
      </c>
      <c r="E1004" s="69" t="s">
        <v>1526</v>
      </c>
      <c r="F1004" s="69" t="s">
        <v>1527</v>
      </c>
      <c r="G1004" s="87" t="s">
        <v>1535</v>
      </c>
      <c r="H1004" s="47">
        <v>60</v>
      </c>
      <c r="I1004" s="48" t="s">
        <v>176</v>
      </c>
      <c r="J1004" s="50" t="s">
        <v>1818</v>
      </c>
      <c r="K1004" s="49">
        <v>1149400</v>
      </c>
      <c r="L1004" s="49">
        <v>1162992.4498941097</v>
      </c>
      <c r="M1004" s="50">
        <f t="shared" si="19"/>
        <v>22</v>
      </c>
      <c r="N1004" s="68" t="s">
        <v>349</v>
      </c>
    </row>
    <row r="1005" spans="1:14" ht="95.25" customHeight="1" x14ac:dyDescent="0.25">
      <c r="A1005" s="86">
        <v>997</v>
      </c>
      <c r="B1005" s="50" t="s">
        <v>1814</v>
      </c>
      <c r="C1005" s="69" t="s">
        <v>1815</v>
      </c>
      <c r="D1005" s="69" t="s">
        <v>1438</v>
      </c>
      <c r="E1005" s="69" t="s">
        <v>1526</v>
      </c>
      <c r="F1005" s="69" t="s">
        <v>1527</v>
      </c>
      <c r="G1005" s="87" t="s">
        <v>1528</v>
      </c>
      <c r="H1005" s="47">
        <v>60</v>
      </c>
      <c r="I1005" s="48" t="s">
        <v>176</v>
      </c>
      <c r="J1005" s="50" t="s">
        <v>1818</v>
      </c>
      <c r="K1005" s="49">
        <v>1156300</v>
      </c>
      <c r="L1005" s="49">
        <v>1169974.047165964</v>
      </c>
      <c r="M1005" s="50">
        <f t="shared" si="19"/>
        <v>23</v>
      </c>
      <c r="N1005" s="68" t="s">
        <v>349</v>
      </c>
    </row>
    <row r="1006" spans="1:14" ht="95.25" customHeight="1" x14ac:dyDescent="0.25">
      <c r="A1006" s="86">
        <v>998</v>
      </c>
      <c r="B1006" s="50" t="s">
        <v>1814</v>
      </c>
      <c r="C1006" s="69" t="s">
        <v>1815</v>
      </c>
      <c r="D1006" s="69" t="s">
        <v>1438</v>
      </c>
      <c r="E1006" s="69" t="s">
        <v>1526</v>
      </c>
      <c r="F1006" s="69" t="s">
        <v>1527</v>
      </c>
      <c r="G1006" s="87" t="s">
        <v>1544</v>
      </c>
      <c r="H1006" s="47">
        <v>60</v>
      </c>
      <c r="I1006" s="48" t="s">
        <v>176</v>
      </c>
      <c r="J1006" s="50" t="s">
        <v>1818</v>
      </c>
      <c r="K1006" s="49">
        <v>1201150</v>
      </c>
      <c r="L1006" s="49">
        <v>1215354.4294330173</v>
      </c>
      <c r="M1006" s="50">
        <f t="shared" si="19"/>
        <v>24</v>
      </c>
      <c r="N1006" s="68" t="s">
        <v>349</v>
      </c>
    </row>
    <row r="1007" spans="1:14" ht="95.25" customHeight="1" x14ac:dyDescent="0.25">
      <c r="A1007" s="86">
        <v>999</v>
      </c>
      <c r="B1007" s="50" t="s">
        <v>1814</v>
      </c>
      <c r="C1007" s="69" t="s">
        <v>1815</v>
      </c>
      <c r="D1007" s="69" t="s">
        <v>47</v>
      </c>
      <c r="E1007" s="69" t="s">
        <v>1500</v>
      </c>
      <c r="F1007" s="69" t="s">
        <v>1547</v>
      </c>
      <c r="G1007" s="69" t="s">
        <v>1548</v>
      </c>
      <c r="H1007" s="47">
        <v>45</v>
      </c>
      <c r="I1007" s="48" t="s">
        <v>1502</v>
      </c>
      <c r="J1007" s="50" t="s">
        <v>1503</v>
      </c>
      <c r="K1007" s="49">
        <v>1249567</v>
      </c>
      <c r="L1007" s="49">
        <v>1336413.52662608</v>
      </c>
      <c r="M1007" s="50">
        <f t="shared" si="19"/>
        <v>25</v>
      </c>
      <c r="N1007" s="68" t="s">
        <v>349</v>
      </c>
    </row>
    <row r="1008" spans="1:14" ht="95.25" customHeight="1" x14ac:dyDescent="0.25">
      <c r="A1008" s="86">
        <v>1000</v>
      </c>
      <c r="B1008" s="50" t="s">
        <v>1814</v>
      </c>
      <c r="C1008" s="69" t="s">
        <v>1815</v>
      </c>
      <c r="D1008" s="69" t="s">
        <v>39</v>
      </c>
      <c r="E1008" s="69" t="s">
        <v>1465</v>
      </c>
      <c r="F1008" s="69" t="s">
        <v>1771</v>
      </c>
      <c r="G1008" s="69" t="s">
        <v>1570</v>
      </c>
      <c r="H1008" s="47">
        <v>90</v>
      </c>
      <c r="I1008" s="48" t="s">
        <v>176</v>
      </c>
      <c r="J1008" s="50" t="s">
        <v>292</v>
      </c>
      <c r="K1008" s="49">
        <v>1250000</v>
      </c>
      <c r="L1008" s="49">
        <v>1298086.7177578497</v>
      </c>
      <c r="M1008" s="50">
        <f t="shared" si="19"/>
        <v>26</v>
      </c>
      <c r="N1008" s="68" t="s">
        <v>349</v>
      </c>
    </row>
    <row r="1009" spans="1:14" ht="95.25" customHeight="1" x14ac:dyDescent="0.25">
      <c r="A1009" s="86">
        <v>1001</v>
      </c>
      <c r="B1009" s="50" t="s">
        <v>1814</v>
      </c>
      <c r="C1009" s="69" t="s">
        <v>1815</v>
      </c>
      <c r="D1009" s="69" t="s">
        <v>39</v>
      </c>
      <c r="E1009" s="69" t="s">
        <v>1465</v>
      </c>
      <c r="F1009" s="69" t="s">
        <v>1823</v>
      </c>
      <c r="G1009" s="69" t="s">
        <v>1562</v>
      </c>
      <c r="H1009" s="47">
        <v>60</v>
      </c>
      <c r="I1009" s="48" t="s">
        <v>176</v>
      </c>
      <c r="J1009" s="50" t="s">
        <v>1555</v>
      </c>
      <c r="K1009" s="49">
        <v>1250000</v>
      </c>
      <c r="L1009" s="49">
        <v>1298086.7177578497</v>
      </c>
      <c r="M1009" s="50">
        <f t="shared" si="19"/>
        <v>27</v>
      </c>
      <c r="N1009" s="68" t="s">
        <v>349</v>
      </c>
    </row>
    <row r="1010" spans="1:14" ht="95.25" customHeight="1" x14ac:dyDescent="0.25">
      <c r="A1010" s="86">
        <v>1002</v>
      </c>
      <c r="B1010" s="50" t="s">
        <v>1814</v>
      </c>
      <c r="C1010" s="69" t="s">
        <v>1815</v>
      </c>
      <c r="D1010" s="69" t="s">
        <v>39</v>
      </c>
      <c r="E1010" s="69" t="s">
        <v>1465</v>
      </c>
      <c r="F1010" s="69" t="s">
        <v>1824</v>
      </c>
      <c r="G1010" s="69" t="s">
        <v>1825</v>
      </c>
      <c r="H1010" s="47">
        <v>60</v>
      </c>
      <c r="I1010" s="48" t="s">
        <v>176</v>
      </c>
      <c r="J1010" s="50" t="s">
        <v>1670</v>
      </c>
      <c r="K1010" s="49">
        <v>1252000</v>
      </c>
      <c r="L1010" s="49">
        <v>1300163.6565062625</v>
      </c>
      <c r="M1010" s="50">
        <f t="shared" si="19"/>
        <v>28</v>
      </c>
      <c r="N1010" s="68" t="s">
        <v>349</v>
      </c>
    </row>
    <row r="1011" spans="1:14" ht="95.25" customHeight="1" x14ac:dyDescent="0.25">
      <c r="A1011" s="86">
        <v>1003</v>
      </c>
      <c r="B1011" s="50" t="s">
        <v>1814</v>
      </c>
      <c r="C1011" s="69" t="s">
        <v>1815</v>
      </c>
      <c r="D1011" s="69" t="s">
        <v>39</v>
      </c>
      <c r="E1011" s="69" t="s">
        <v>1465</v>
      </c>
      <c r="F1011" s="69" t="s">
        <v>1824</v>
      </c>
      <c r="G1011" s="69" t="s">
        <v>1825</v>
      </c>
      <c r="H1011" s="47">
        <v>60</v>
      </c>
      <c r="I1011" s="48" t="s">
        <v>176</v>
      </c>
      <c r="J1011" s="50" t="s">
        <v>1555</v>
      </c>
      <c r="K1011" s="49">
        <v>1255000</v>
      </c>
      <c r="L1011" s="49">
        <v>1303279.0646288812</v>
      </c>
      <c r="M1011" s="50">
        <f t="shared" si="19"/>
        <v>29</v>
      </c>
      <c r="N1011" s="68" t="s">
        <v>349</v>
      </c>
    </row>
    <row r="1012" spans="1:14" ht="95.25" customHeight="1" x14ac:dyDescent="0.25">
      <c r="A1012" s="86">
        <v>1004</v>
      </c>
      <c r="B1012" s="50" t="s">
        <v>1814</v>
      </c>
      <c r="C1012" s="69" t="s">
        <v>1815</v>
      </c>
      <c r="D1012" s="69" t="s">
        <v>39</v>
      </c>
      <c r="E1012" s="69" t="s">
        <v>1465</v>
      </c>
      <c r="F1012" s="69" t="s">
        <v>1824</v>
      </c>
      <c r="G1012" s="69" t="s">
        <v>1825</v>
      </c>
      <c r="H1012" s="47">
        <v>60</v>
      </c>
      <c r="I1012" s="48" t="s">
        <v>176</v>
      </c>
      <c r="J1012" s="50" t="s">
        <v>292</v>
      </c>
      <c r="K1012" s="49">
        <v>1256000</v>
      </c>
      <c r="L1012" s="49">
        <v>1304317.5340030873</v>
      </c>
      <c r="M1012" s="50">
        <f t="shared" si="19"/>
        <v>30</v>
      </c>
      <c r="N1012" s="68" t="s">
        <v>349</v>
      </c>
    </row>
    <row r="1013" spans="1:14" ht="95.25" customHeight="1" x14ac:dyDescent="0.25">
      <c r="A1013" s="86">
        <v>1005</v>
      </c>
      <c r="B1013" s="50" t="s">
        <v>1814</v>
      </c>
      <c r="C1013" s="69" t="s">
        <v>1815</v>
      </c>
      <c r="D1013" s="69" t="s">
        <v>39</v>
      </c>
      <c r="E1013" s="69" t="s">
        <v>1465</v>
      </c>
      <c r="F1013" s="69" t="s">
        <v>1824</v>
      </c>
      <c r="G1013" s="69" t="s">
        <v>1825</v>
      </c>
      <c r="H1013" s="47">
        <v>60</v>
      </c>
      <c r="I1013" s="48" t="s">
        <v>176</v>
      </c>
      <c r="J1013" s="50" t="s">
        <v>1476</v>
      </c>
      <c r="K1013" s="49">
        <v>1257100</v>
      </c>
      <c r="L1013" s="49">
        <v>1305459.850314714</v>
      </c>
      <c r="M1013" s="50">
        <f t="shared" si="19"/>
        <v>31</v>
      </c>
      <c r="N1013" s="68" t="s">
        <v>349</v>
      </c>
    </row>
    <row r="1014" spans="1:14" ht="95.25" customHeight="1" x14ac:dyDescent="0.25">
      <c r="A1014" s="86">
        <v>1006</v>
      </c>
      <c r="B1014" s="50" t="s">
        <v>1814</v>
      </c>
      <c r="C1014" s="69" t="s">
        <v>1815</v>
      </c>
      <c r="D1014" s="69" t="s">
        <v>39</v>
      </c>
      <c r="E1014" s="69" t="s">
        <v>1465</v>
      </c>
      <c r="F1014" s="69" t="s">
        <v>1826</v>
      </c>
      <c r="G1014" s="69" t="s">
        <v>1557</v>
      </c>
      <c r="H1014" s="47">
        <v>60</v>
      </c>
      <c r="I1014" s="48" t="s">
        <v>176</v>
      </c>
      <c r="J1014" s="50" t="s">
        <v>292</v>
      </c>
      <c r="K1014" s="49">
        <v>1270000</v>
      </c>
      <c r="L1014" s="49">
        <v>1318856.1052419753</v>
      </c>
      <c r="M1014" s="50">
        <f t="shared" si="19"/>
        <v>32</v>
      </c>
      <c r="N1014" s="68" t="s">
        <v>349</v>
      </c>
    </row>
    <row r="1015" spans="1:14" ht="95.25" customHeight="1" x14ac:dyDescent="0.25">
      <c r="A1015" s="86">
        <v>1007</v>
      </c>
      <c r="B1015" s="50" t="s">
        <v>1814</v>
      </c>
      <c r="C1015" s="69" t="s">
        <v>1815</v>
      </c>
      <c r="D1015" s="69" t="s">
        <v>39</v>
      </c>
      <c r="E1015" s="69" t="s">
        <v>1465</v>
      </c>
      <c r="F1015" s="69" t="s">
        <v>1827</v>
      </c>
      <c r="G1015" s="69" t="s">
        <v>1568</v>
      </c>
      <c r="H1015" s="47">
        <v>60</v>
      </c>
      <c r="I1015" s="48" t="s">
        <v>176</v>
      </c>
      <c r="J1015" s="50" t="s">
        <v>1555</v>
      </c>
      <c r="K1015" s="49">
        <v>1272000</v>
      </c>
      <c r="L1015" s="49">
        <v>1320933.043990388</v>
      </c>
      <c r="M1015" s="50">
        <f t="shared" si="19"/>
        <v>33</v>
      </c>
      <c r="N1015" s="68" t="s">
        <v>349</v>
      </c>
    </row>
    <row r="1016" spans="1:14" ht="95.25" customHeight="1" x14ac:dyDescent="0.25">
      <c r="A1016" s="86">
        <v>1008</v>
      </c>
      <c r="B1016" s="50" t="s">
        <v>1814</v>
      </c>
      <c r="C1016" s="69" t="s">
        <v>1815</v>
      </c>
      <c r="D1016" s="69" t="s">
        <v>39</v>
      </c>
      <c r="E1016" s="69" t="s">
        <v>1465</v>
      </c>
      <c r="F1016" s="69" t="s">
        <v>1771</v>
      </c>
      <c r="G1016" s="69" t="s">
        <v>1570</v>
      </c>
      <c r="H1016" s="47">
        <v>90</v>
      </c>
      <c r="I1016" s="48" t="s">
        <v>176</v>
      </c>
      <c r="J1016" s="50" t="s">
        <v>1555</v>
      </c>
      <c r="K1016" s="49">
        <v>1280000</v>
      </c>
      <c r="L1016" s="49">
        <v>1329240.7989840384</v>
      </c>
      <c r="M1016" s="50">
        <f t="shared" si="19"/>
        <v>34</v>
      </c>
      <c r="N1016" s="68" t="s">
        <v>349</v>
      </c>
    </row>
    <row r="1017" spans="1:14" ht="95.25" customHeight="1" x14ac:dyDescent="0.25">
      <c r="A1017" s="86">
        <v>1009</v>
      </c>
      <c r="B1017" s="50" t="s">
        <v>1814</v>
      </c>
      <c r="C1017" s="69" t="s">
        <v>1815</v>
      </c>
      <c r="D1017" s="69" t="s">
        <v>39</v>
      </c>
      <c r="E1017" s="69" t="s">
        <v>1465</v>
      </c>
      <c r="F1017" s="69" t="s">
        <v>1828</v>
      </c>
      <c r="G1017" s="69" t="s">
        <v>1550</v>
      </c>
      <c r="H1017" s="47">
        <v>90</v>
      </c>
      <c r="I1017" s="48" t="s">
        <v>176</v>
      </c>
      <c r="J1017" s="50" t="s">
        <v>1512</v>
      </c>
      <c r="K1017" s="49">
        <v>1285000</v>
      </c>
      <c r="L1017" s="49">
        <v>1334433.1458550696</v>
      </c>
      <c r="M1017" s="50">
        <f t="shared" si="19"/>
        <v>35</v>
      </c>
      <c r="N1017" s="68" t="s">
        <v>349</v>
      </c>
    </row>
    <row r="1018" spans="1:14" ht="95.25" customHeight="1" x14ac:dyDescent="0.25">
      <c r="A1018" s="86">
        <v>1010</v>
      </c>
      <c r="B1018" s="50" t="s">
        <v>1814</v>
      </c>
      <c r="C1018" s="69" t="s">
        <v>1815</v>
      </c>
      <c r="D1018" s="69" t="s">
        <v>39</v>
      </c>
      <c r="E1018" s="69" t="s">
        <v>1465</v>
      </c>
      <c r="F1018" s="69" t="s">
        <v>1771</v>
      </c>
      <c r="G1018" s="69" t="s">
        <v>1570</v>
      </c>
      <c r="H1018" s="47">
        <v>90</v>
      </c>
      <c r="I1018" s="48" t="s">
        <v>176</v>
      </c>
      <c r="J1018" s="50" t="s">
        <v>1512</v>
      </c>
      <c r="K1018" s="49">
        <v>1290000</v>
      </c>
      <c r="L1018" s="49">
        <v>1339625.4927261011</v>
      </c>
      <c r="M1018" s="50">
        <f t="shared" si="19"/>
        <v>36</v>
      </c>
      <c r="N1018" s="68" t="s">
        <v>349</v>
      </c>
    </row>
    <row r="1019" spans="1:14" ht="95.25" customHeight="1" x14ac:dyDescent="0.25">
      <c r="A1019" s="86">
        <v>1011</v>
      </c>
      <c r="B1019" s="50" t="s">
        <v>1814</v>
      </c>
      <c r="C1019" s="69" t="s">
        <v>1815</v>
      </c>
      <c r="D1019" s="69" t="s">
        <v>39</v>
      </c>
      <c r="E1019" s="69" t="s">
        <v>1465</v>
      </c>
      <c r="F1019" s="69" t="s">
        <v>1829</v>
      </c>
      <c r="G1019" s="69" t="s">
        <v>1576</v>
      </c>
      <c r="H1019" s="47">
        <v>60</v>
      </c>
      <c r="I1019" s="48" t="s">
        <v>176</v>
      </c>
      <c r="J1019" s="50" t="s">
        <v>1670</v>
      </c>
      <c r="K1019" s="49">
        <v>1290000</v>
      </c>
      <c r="L1019" s="49">
        <v>1339625.4927261011</v>
      </c>
      <c r="M1019" s="50">
        <f t="shared" si="19"/>
        <v>37</v>
      </c>
      <c r="N1019" s="68" t="s">
        <v>349</v>
      </c>
    </row>
    <row r="1020" spans="1:14" ht="95.25" customHeight="1" x14ac:dyDescent="0.25">
      <c r="A1020" s="86">
        <v>1012</v>
      </c>
      <c r="B1020" s="50" t="s">
        <v>1814</v>
      </c>
      <c r="C1020" s="69" t="s">
        <v>1815</v>
      </c>
      <c r="D1020" s="69" t="s">
        <v>39</v>
      </c>
      <c r="E1020" s="69" t="s">
        <v>1465</v>
      </c>
      <c r="F1020" s="69" t="s">
        <v>1771</v>
      </c>
      <c r="G1020" s="69" t="s">
        <v>1570</v>
      </c>
      <c r="H1020" s="47">
        <v>90</v>
      </c>
      <c r="I1020" s="48" t="s">
        <v>176</v>
      </c>
      <c r="J1020" s="50" t="s">
        <v>1476</v>
      </c>
      <c r="K1020" s="49">
        <v>1295000</v>
      </c>
      <c r="L1020" s="49">
        <v>1344817.8395971325</v>
      </c>
      <c r="M1020" s="50">
        <f t="shared" si="19"/>
        <v>38</v>
      </c>
      <c r="N1020" s="68" t="s">
        <v>349</v>
      </c>
    </row>
    <row r="1021" spans="1:14" ht="95.25" customHeight="1" x14ac:dyDescent="0.25">
      <c r="A1021" s="86">
        <v>1013</v>
      </c>
      <c r="B1021" s="50" t="s">
        <v>1814</v>
      </c>
      <c r="C1021" s="69" t="s">
        <v>1815</v>
      </c>
      <c r="D1021" s="69" t="s">
        <v>39</v>
      </c>
      <c r="E1021" s="69" t="s">
        <v>1465</v>
      </c>
      <c r="F1021" s="69" t="s">
        <v>1553</v>
      </c>
      <c r="G1021" s="69" t="s">
        <v>1554</v>
      </c>
      <c r="H1021" s="47">
        <v>90</v>
      </c>
      <c r="I1021" s="48" t="s">
        <v>176</v>
      </c>
      <c r="J1021" s="50" t="s">
        <v>292</v>
      </c>
      <c r="K1021" s="49">
        <v>1300000</v>
      </c>
      <c r="L1021" s="49">
        <v>1291511.0437622031</v>
      </c>
      <c r="M1021" s="50">
        <f t="shared" si="19"/>
        <v>39</v>
      </c>
      <c r="N1021" s="68" t="s">
        <v>349</v>
      </c>
    </row>
    <row r="1022" spans="1:14" ht="95.25" customHeight="1" x14ac:dyDescent="0.25">
      <c r="A1022" s="86">
        <v>1014</v>
      </c>
      <c r="B1022" s="50" t="s">
        <v>1814</v>
      </c>
      <c r="C1022" s="69" t="s">
        <v>1815</v>
      </c>
      <c r="D1022" s="69" t="s">
        <v>848</v>
      </c>
      <c r="E1022" s="69" t="s">
        <v>849</v>
      </c>
      <c r="F1022" s="69" t="s">
        <v>1830</v>
      </c>
      <c r="G1022" s="87" t="s">
        <v>1831</v>
      </c>
      <c r="H1022" s="47">
        <v>90</v>
      </c>
      <c r="I1022" s="48" t="s">
        <v>81</v>
      </c>
      <c r="J1022" s="50" t="s">
        <v>1360</v>
      </c>
      <c r="K1022" s="49">
        <v>1302032.3689999999</v>
      </c>
      <c r="L1022" s="49">
        <v>1293634.7842615284</v>
      </c>
      <c r="M1022" s="50">
        <f t="shared" si="19"/>
        <v>40</v>
      </c>
      <c r="N1022" s="68" t="s">
        <v>349</v>
      </c>
    </row>
    <row r="1023" spans="1:14" ht="95.25" customHeight="1" x14ac:dyDescent="0.25">
      <c r="A1023" s="86">
        <v>1015</v>
      </c>
      <c r="B1023" s="50" t="s">
        <v>1814</v>
      </c>
      <c r="C1023" s="69" t="s">
        <v>1815</v>
      </c>
      <c r="D1023" s="69" t="s">
        <v>39</v>
      </c>
      <c r="E1023" s="69" t="s">
        <v>1465</v>
      </c>
      <c r="F1023" s="69" t="s">
        <v>1826</v>
      </c>
      <c r="G1023" s="69" t="s">
        <v>1557</v>
      </c>
      <c r="H1023" s="47">
        <v>60</v>
      </c>
      <c r="I1023" s="48" t="s">
        <v>176</v>
      </c>
      <c r="J1023" s="50" t="s">
        <v>1512</v>
      </c>
      <c r="K1023" s="49">
        <v>1305500</v>
      </c>
      <c r="L1023" s="49">
        <v>1355721.7680262984</v>
      </c>
      <c r="M1023" s="50">
        <f t="shared" si="19"/>
        <v>41</v>
      </c>
      <c r="N1023" s="68" t="s">
        <v>349</v>
      </c>
    </row>
    <row r="1024" spans="1:14" ht="95.25" customHeight="1" x14ac:dyDescent="0.25">
      <c r="A1024" s="86">
        <v>1016</v>
      </c>
      <c r="B1024" s="50" t="s">
        <v>1814</v>
      </c>
      <c r="C1024" s="69" t="s">
        <v>1815</v>
      </c>
      <c r="D1024" s="69" t="s">
        <v>39</v>
      </c>
      <c r="E1024" s="69" t="s">
        <v>1465</v>
      </c>
      <c r="F1024" s="69" t="s">
        <v>1826</v>
      </c>
      <c r="G1024" s="69" t="s">
        <v>1557</v>
      </c>
      <c r="H1024" s="47">
        <v>60</v>
      </c>
      <c r="I1024" s="48" t="s">
        <v>176</v>
      </c>
      <c r="J1024" s="50" t="s">
        <v>1476</v>
      </c>
      <c r="K1024" s="49">
        <v>1310000</v>
      </c>
      <c r="L1024" s="49">
        <v>1360394.8802102264</v>
      </c>
      <c r="M1024" s="50">
        <f t="shared" si="19"/>
        <v>42</v>
      </c>
      <c r="N1024" s="68" t="s">
        <v>349</v>
      </c>
    </row>
    <row r="1025" spans="1:14" ht="95.25" customHeight="1" x14ac:dyDescent="0.25">
      <c r="A1025" s="86">
        <v>1017</v>
      </c>
      <c r="B1025" s="50" t="s">
        <v>1814</v>
      </c>
      <c r="C1025" s="69" t="s">
        <v>1815</v>
      </c>
      <c r="D1025" s="69" t="s">
        <v>1438</v>
      </c>
      <c r="E1025" s="69" t="s">
        <v>1465</v>
      </c>
      <c r="F1025" s="69" t="s">
        <v>1561</v>
      </c>
      <c r="G1025" s="69" t="s">
        <v>1562</v>
      </c>
      <c r="H1025" s="47">
        <v>60</v>
      </c>
      <c r="I1025" s="48" t="s">
        <v>81</v>
      </c>
      <c r="J1025" s="50" t="s">
        <v>1818</v>
      </c>
      <c r="K1025" s="49">
        <v>1316160.3500000001</v>
      </c>
      <c r="L1025" s="49">
        <v>1304921.4109809319</v>
      </c>
      <c r="M1025" s="50">
        <f t="shared" si="19"/>
        <v>43</v>
      </c>
      <c r="N1025" s="68" t="s">
        <v>349</v>
      </c>
    </row>
    <row r="1026" spans="1:14" ht="95.25" customHeight="1" x14ac:dyDescent="0.25">
      <c r="A1026" s="86">
        <v>1018</v>
      </c>
      <c r="B1026" s="50" t="s">
        <v>1814</v>
      </c>
      <c r="C1026" s="69" t="s">
        <v>1815</v>
      </c>
      <c r="D1026" s="69" t="s">
        <v>138</v>
      </c>
      <c r="E1026" s="69" t="s">
        <v>1394</v>
      </c>
      <c r="F1026" s="69" t="s">
        <v>1538</v>
      </c>
      <c r="G1026" s="87" t="s">
        <v>1539</v>
      </c>
      <c r="H1026" s="50" t="s">
        <v>1356</v>
      </c>
      <c r="I1026" s="48" t="s">
        <v>81</v>
      </c>
      <c r="J1026" s="50" t="s">
        <v>1822</v>
      </c>
      <c r="K1026" s="49">
        <v>1308585</v>
      </c>
      <c r="L1026" s="49">
        <v>1298173.2266599261</v>
      </c>
      <c r="M1026" s="50">
        <f t="shared" si="19"/>
        <v>44</v>
      </c>
      <c r="N1026" s="68" t="s">
        <v>349</v>
      </c>
    </row>
    <row r="1027" spans="1:14" ht="95.25" customHeight="1" x14ac:dyDescent="0.25">
      <c r="A1027" s="86">
        <v>1019</v>
      </c>
      <c r="B1027" s="50" t="s">
        <v>1814</v>
      </c>
      <c r="C1027" s="69" t="s">
        <v>1815</v>
      </c>
      <c r="D1027" s="69" t="s">
        <v>47</v>
      </c>
      <c r="E1027" s="69" t="s">
        <v>1500</v>
      </c>
      <c r="F1027" s="69" t="s">
        <v>1556</v>
      </c>
      <c r="G1027" s="69" t="s">
        <v>1557</v>
      </c>
      <c r="H1027" s="47">
        <v>45</v>
      </c>
      <c r="I1027" s="48" t="s">
        <v>1558</v>
      </c>
      <c r="J1027" s="50" t="s">
        <v>1503</v>
      </c>
      <c r="K1027" s="49">
        <v>1321153.3500000001</v>
      </c>
      <c r="L1027" s="49">
        <v>1412975.2207663613</v>
      </c>
      <c r="M1027" s="50">
        <f t="shared" si="19"/>
        <v>45</v>
      </c>
      <c r="N1027" s="68" t="s">
        <v>349</v>
      </c>
    </row>
    <row r="1028" spans="1:14" ht="95.25" customHeight="1" x14ac:dyDescent="0.25">
      <c r="A1028" s="86">
        <v>1020</v>
      </c>
      <c r="B1028" s="50" t="s">
        <v>1814</v>
      </c>
      <c r="C1028" s="69" t="s">
        <v>1815</v>
      </c>
      <c r="D1028" s="69" t="s">
        <v>1438</v>
      </c>
      <c r="E1028" s="69" t="s">
        <v>1465</v>
      </c>
      <c r="F1028" s="69" t="s">
        <v>1565</v>
      </c>
      <c r="G1028" s="87" t="s">
        <v>1548</v>
      </c>
      <c r="H1028" s="47">
        <v>60</v>
      </c>
      <c r="I1028" s="48" t="s">
        <v>81</v>
      </c>
      <c r="J1028" s="50" t="s">
        <v>1818</v>
      </c>
      <c r="K1028" s="49">
        <v>1338356.5</v>
      </c>
      <c r="L1028" s="49">
        <v>1326928.0239109935</v>
      </c>
      <c r="M1028" s="50">
        <f t="shared" si="19"/>
        <v>46</v>
      </c>
      <c r="N1028" s="68" t="s">
        <v>349</v>
      </c>
    </row>
    <row r="1029" spans="1:14" ht="95.25" customHeight="1" x14ac:dyDescent="0.25">
      <c r="A1029" s="86">
        <v>1021</v>
      </c>
      <c r="B1029" s="50" t="s">
        <v>1814</v>
      </c>
      <c r="C1029" s="69" t="s">
        <v>1815</v>
      </c>
      <c r="D1029" s="69" t="s">
        <v>1438</v>
      </c>
      <c r="E1029" s="69" t="s">
        <v>1465</v>
      </c>
      <c r="F1029" s="69" t="s">
        <v>1566</v>
      </c>
      <c r="G1029" s="69" t="s">
        <v>1550</v>
      </c>
      <c r="H1029" s="47">
        <v>60</v>
      </c>
      <c r="I1029" s="48" t="s">
        <v>81</v>
      </c>
      <c r="J1029" s="50" t="s">
        <v>1818</v>
      </c>
      <c r="K1029" s="49">
        <v>1340852</v>
      </c>
      <c r="L1029" s="49">
        <v>1329402.2143704637</v>
      </c>
      <c r="M1029" s="50">
        <f t="shared" si="19"/>
        <v>47</v>
      </c>
      <c r="N1029" s="68" t="s">
        <v>349</v>
      </c>
    </row>
    <row r="1030" spans="1:14" ht="95.25" customHeight="1" x14ac:dyDescent="0.25">
      <c r="A1030" s="86">
        <v>1022</v>
      </c>
      <c r="B1030" s="50" t="s">
        <v>1814</v>
      </c>
      <c r="C1030" s="69" t="s">
        <v>1815</v>
      </c>
      <c r="D1030" s="69" t="s">
        <v>25</v>
      </c>
      <c r="E1030" s="69" t="s">
        <v>1347</v>
      </c>
      <c r="F1030" s="69" t="s">
        <v>1832</v>
      </c>
      <c r="G1030" s="87" t="s">
        <v>1833</v>
      </c>
      <c r="H1030" s="47">
        <v>90</v>
      </c>
      <c r="I1030" s="48" t="s">
        <v>81</v>
      </c>
      <c r="J1030" s="50" t="s">
        <v>1350</v>
      </c>
      <c r="K1030" s="49">
        <v>1309493.5</v>
      </c>
      <c r="L1030" s="49">
        <v>1300153.2332061806</v>
      </c>
      <c r="M1030" s="50">
        <f t="shared" si="19"/>
        <v>48</v>
      </c>
      <c r="N1030" s="68" t="s">
        <v>349</v>
      </c>
    </row>
    <row r="1031" spans="1:14" ht="95.25" customHeight="1" x14ac:dyDescent="0.25">
      <c r="A1031" s="86">
        <v>1023</v>
      </c>
      <c r="B1031" s="50" t="s">
        <v>1814</v>
      </c>
      <c r="C1031" s="69" t="s">
        <v>1815</v>
      </c>
      <c r="D1031" s="69" t="s">
        <v>47</v>
      </c>
      <c r="E1031" s="69" t="s">
        <v>1500</v>
      </c>
      <c r="F1031" s="69" t="s">
        <v>1556</v>
      </c>
      <c r="G1031" s="87" t="s">
        <v>1570</v>
      </c>
      <c r="H1031" s="47">
        <v>45</v>
      </c>
      <c r="I1031" s="48" t="s">
        <v>1558</v>
      </c>
      <c r="J1031" s="50" t="s">
        <v>1503</v>
      </c>
      <c r="K1031" s="49">
        <v>1344982.5</v>
      </c>
      <c r="L1031" s="49">
        <v>1438460.5275870454</v>
      </c>
      <c r="M1031" s="50">
        <f t="shared" si="19"/>
        <v>49</v>
      </c>
      <c r="N1031" s="68" t="s">
        <v>349</v>
      </c>
    </row>
    <row r="1032" spans="1:14" ht="95.25" customHeight="1" x14ac:dyDescent="0.25">
      <c r="A1032" s="86">
        <v>1024</v>
      </c>
      <c r="B1032" s="50" t="s">
        <v>1814</v>
      </c>
      <c r="C1032" s="69" t="s">
        <v>1815</v>
      </c>
      <c r="D1032" s="69" t="s">
        <v>9</v>
      </c>
      <c r="E1032" s="69" t="s">
        <v>1347</v>
      </c>
      <c r="F1032" s="69" t="s">
        <v>1834</v>
      </c>
      <c r="G1032" s="87" t="s">
        <v>1833</v>
      </c>
      <c r="H1032" s="47" t="s">
        <v>1399</v>
      </c>
      <c r="I1032" s="91" t="s">
        <v>81</v>
      </c>
      <c r="J1032" s="50" t="s">
        <v>1402</v>
      </c>
      <c r="K1032" s="49">
        <v>1349095</v>
      </c>
      <c r="L1032" s="49">
        <v>1338930.1404594993</v>
      </c>
      <c r="M1032" s="50">
        <f t="shared" si="19"/>
        <v>50</v>
      </c>
      <c r="N1032" s="68" t="s">
        <v>349</v>
      </c>
    </row>
    <row r="1033" spans="1:14" ht="95.25" customHeight="1" x14ac:dyDescent="0.25">
      <c r="A1033" s="86">
        <v>1025</v>
      </c>
      <c r="B1033" s="50" t="s">
        <v>1814</v>
      </c>
      <c r="C1033" s="69" t="s">
        <v>1815</v>
      </c>
      <c r="D1033" s="69" t="s">
        <v>39</v>
      </c>
      <c r="E1033" s="69" t="s">
        <v>1465</v>
      </c>
      <c r="F1033" s="69" t="s">
        <v>1835</v>
      </c>
      <c r="G1033" s="69" t="s">
        <v>1579</v>
      </c>
      <c r="H1033" s="47">
        <v>90</v>
      </c>
      <c r="I1033" s="48" t="s">
        <v>176</v>
      </c>
      <c r="J1033" s="50" t="s">
        <v>292</v>
      </c>
      <c r="K1033" s="49">
        <v>1350000</v>
      </c>
      <c r="L1033" s="49">
        <v>1341184.5454453647</v>
      </c>
      <c r="M1033" s="50">
        <f t="shared" si="19"/>
        <v>51</v>
      </c>
      <c r="N1033" s="68" t="s">
        <v>349</v>
      </c>
    </row>
    <row r="1034" spans="1:14" ht="95.25" customHeight="1" x14ac:dyDescent="0.25">
      <c r="A1034" s="86">
        <v>1026</v>
      </c>
      <c r="B1034" s="50" t="s">
        <v>1814</v>
      </c>
      <c r="C1034" s="69" t="s">
        <v>1815</v>
      </c>
      <c r="D1034" s="69" t="s">
        <v>1438</v>
      </c>
      <c r="E1034" s="69" t="s">
        <v>1465</v>
      </c>
      <c r="F1034" s="69" t="s">
        <v>1567</v>
      </c>
      <c r="G1034" s="69" t="s">
        <v>1568</v>
      </c>
      <c r="H1034" s="47">
        <v>60</v>
      </c>
      <c r="I1034" s="48" t="s">
        <v>81</v>
      </c>
      <c r="J1034" s="50" t="s">
        <v>1818</v>
      </c>
      <c r="K1034" s="49">
        <v>1350356.75</v>
      </c>
      <c r="L1034" s="49">
        <v>1338825.8015352201</v>
      </c>
      <c r="M1034" s="50">
        <f t="shared" ref="M1034:M1097" si="20">IF(B1034=B1033,M1033+1,1)</f>
        <v>52</v>
      </c>
      <c r="N1034" s="68" t="s">
        <v>349</v>
      </c>
    </row>
    <row r="1035" spans="1:14" ht="95.25" customHeight="1" x14ac:dyDescent="0.25">
      <c r="A1035" s="86">
        <v>1027</v>
      </c>
      <c r="B1035" s="50" t="s">
        <v>1814</v>
      </c>
      <c r="C1035" s="69" t="s">
        <v>1815</v>
      </c>
      <c r="D1035" s="69" t="s">
        <v>39</v>
      </c>
      <c r="E1035" s="69" t="s">
        <v>1465</v>
      </c>
      <c r="F1035" s="69" t="s">
        <v>1836</v>
      </c>
      <c r="G1035" s="69" t="s">
        <v>1564</v>
      </c>
      <c r="H1035" s="47">
        <v>90</v>
      </c>
      <c r="I1035" s="48" t="s">
        <v>176</v>
      </c>
      <c r="J1035" s="50" t="s">
        <v>1512</v>
      </c>
      <c r="K1035" s="49">
        <v>1355000</v>
      </c>
      <c r="L1035" s="49">
        <v>1346151.8956136808</v>
      </c>
      <c r="M1035" s="50">
        <f t="shared" si="20"/>
        <v>53</v>
      </c>
      <c r="N1035" s="68" t="s">
        <v>349</v>
      </c>
    </row>
    <row r="1036" spans="1:14" ht="95.25" customHeight="1" x14ac:dyDescent="0.25">
      <c r="A1036" s="86">
        <v>1028</v>
      </c>
      <c r="B1036" s="50" t="s">
        <v>1814</v>
      </c>
      <c r="C1036" s="69" t="s">
        <v>1815</v>
      </c>
      <c r="D1036" s="69" t="s">
        <v>1438</v>
      </c>
      <c r="E1036" s="69" t="s">
        <v>1465</v>
      </c>
      <c r="F1036" s="69" t="s">
        <v>1569</v>
      </c>
      <c r="G1036" s="69" t="s">
        <v>1570</v>
      </c>
      <c r="H1036" s="47">
        <v>60</v>
      </c>
      <c r="I1036" s="48" t="s">
        <v>81</v>
      </c>
      <c r="J1036" s="50" t="s">
        <v>1818</v>
      </c>
      <c r="K1036" s="49">
        <v>1355873.3</v>
      </c>
      <c r="L1036" s="49">
        <v>1344295.2446845649</v>
      </c>
      <c r="M1036" s="50">
        <f t="shared" si="20"/>
        <v>54</v>
      </c>
      <c r="N1036" s="68" t="s">
        <v>349</v>
      </c>
    </row>
    <row r="1037" spans="1:14" ht="95.25" customHeight="1" x14ac:dyDescent="0.25">
      <c r="A1037" s="86">
        <v>1029</v>
      </c>
      <c r="B1037" s="50" t="s">
        <v>1814</v>
      </c>
      <c r="C1037" s="69" t="s">
        <v>1815</v>
      </c>
      <c r="D1037" s="69" t="s">
        <v>848</v>
      </c>
      <c r="E1037" s="69" t="s">
        <v>849</v>
      </c>
      <c r="F1037" s="69" t="s">
        <v>1837</v>
      </c>
      <c r="G1037" s="87" t="s">
        <v>1838</v>
      </c>
      <c r="H1037" s="47">
        <v>90</v>
      </c>
      <c r="I1037" s="48" t="s">
        <v>81</v>
      </c>
      <c r="J1037" s="50" t="s">
        <v>1360</v>
      </c>
      <c r="K1037" s="49">
        <v>1358040.0715000001</v>
      </c>
      <c r="L1037" s="49">
        <v>1349199.4015674351</v>
      </c>
      <c r="M1037" s="50">
        <f t="shared" si="20"/>
        <v>55</v>
      </c>
      <c r="N1037" s="68" t="s">
        <v>349</v>
      </c>
    </row>
    <row r="1038" spans="1:14" ht="95.25" customHeight="1" x14ac:dyDescent="0.25">
      <c r="A1038" s="86">
        <v>1030</v>
      </c>
      <c r="B1038" s="50" t="s">
        <v>1814</v>
      </c>
      <c r="C1038" s="69" t="s">
        <v>1815</v>
      </c>
      <c r="D1038" s="69" t="s">
        <v>1438</v>
      </c>
      <c r="E1038" s="69" t="s">
        <v>1465</v>
      </c>
      <c r="F1038" s="69" t="s">
        <v>1575</v>
      </c>
      <c r="G1038" s="69" t="s">
        <v>1576</v>
      </c>
      <c r="H1038" s="47">
        <v>60</v>
      </c>
      <c r="I1038" s="48" t="s">
        <v>81</v>
      </c>
      <c r="J1038" s="50" t="s">
        <v>1818</v>
      </c>
      <c r="K1038" s="49">
        <v>1365582.75</v>
      </c>
      <c r="L1038" s="49">
        <v>1353921.7838777935</v>
      </c>
      <c r="M1038" s="50">
        <f t="shared" si="20"/>
        <v>56</v>
      </c>
      <c r="N1038" s="68" t="s">
        <v>349</v>
      </c>
    </row>
    <row r="1039" spans="1:14" ht="95.25" customHeight="1" x14ac:dyDescent="0.25">
      <c r="A1039" s="86">
        <v>1031</v>
      </c>
      <c r="B1039" s="50" t="s">
        <v>1814</v>
      </c>
      <c r="C1039" s="69" t="s">
        <v>1815</v>
      </c>
      <c r="D1039" s="69" t="s">
        <v>848</v>
      </c>
      <c r="E1039" s="69" t="s">
        <v>849</v>
      </c>
      <c r="F1039" s="69" t="s">
        <v>1839</v>
      </c>
      <c r="G1039" s="87" t="s">
        <v>1840</v>
      </c>
      <c r="H1039" s="47">
        <v>90</v>
      </c>
      <c r="I1039" s="48" t="s">
        <v>81</v>
      </c>
      <c r="J1039" s="50" t="s">
        <v>1360</v>
      </c>
      <c r="K1039" s="49">
        <v>1367521.09</v>
      </c>
      <c r="L1039" s="49">
        <v>1358536.2702917429</v>
      </c>
      <c r="M1039" s="50">
        <f t="shared" si="20"/>
        <v>57</v>
      </c>
      <c r="N1039" s="68" t="s">
        <v>349</v>
      </c>
    </row>
    <row r="1040" spans="1:14" ht="95.25" customHeight="1" x14ac:dyDescent="0.25">
      <c r="A1040" s="86">
        <v>1032</v>
      </c>
      <c r="B1040" s="50" t="s">
        <v>1814</v>
      </c>
      <c r="C1040" s="69" t="s">
        <v>1815</v>
      </c>
      <c r="D1040" s="69" t="s">
        <v>1438</v>
      </c>
      <c r="E1040" s="69" t="s">
        <v>1465</v>
      </c>
      <c r="F1040" s="69" t="s">
        <v>1577</v>
      </c>
      <c r="G1040" s="87" t="s">
        <v>1554</v>
      </c>
      <c r="H1040" s="47">
        <v>60</v>
      </c>
      <c r="I1040" s="48" t="s">
        <v>81</v>
      </c>
      <c r="J1040" s="50" t="s">
        <v>1818</v>
      </c>
      <c r="K1040" s="49">
        <v>1379107.9</v>
      </c>
      <c r="L1040" s="49">
        <v>1367331.4400961478</v>
      </c>
      <c r="M1040" s="50">
        <f t="shared" si="20"/>
        <v>58</v>
      </c>
      <c r="N1040" s="68" t="s">
        <v>349</v>
      </c>
    </row>
    <row r="1041" spans="1:14" ht="95.25" customHeight="1" x14ac:dyDescent="0.25">
      <c r="A1041" s="86">
        <v>1033</v>
      </c>
      <c r="B1041" s="50" t="s">
        <v>1814</v>
      </c>
      <c r="C1041" s="69" t="s">
        <v>1815</v>
      </c>
      <c r="D1041" s="69" t="s">
        <v>44</v>
      </c>
      <c r="E1041" s="69" t="s">
        <v>1361</v>
      </c>
      <c r="F1041" s="69" t="s">
        <v>1830</v>
      </c>
      <c r="G1041" s="87" t="s">
        <v>1559</v>
      </c>
      <c r="H1041" s="47">
        <v>30</v>
      </c>
      <c r="I1041" s="48" t="s">
        <v>1363</v>
      </c>
      <c r="J1041" s="50" t="s">
        <v>1364</v>
      </c>
      <c r="K1041" s="49">
        <v>1400000</v>
      </c>
      <c r="L1041" s="49">
        <v>1390970.5634715599</v>
      </c>
      <c r="M1041" s="50">
        <f t="shared" si="20"/>
        <v>59</v>
      </c>
      <c r="N1041" s="68" t="s">
        <v>349</v>
      </c>
    </row>
    <row r="1042" spans="1:14" ht="95.25" customHeight="1" x14ac:dyDescent="0.25">
      <c r="A1042" s="86">
        <v>1034</v>
      </c>
      <c r="B1042" s="50" t="s">
        <v>1814</v>
      </c>
      <c r="C1042" s="69" t="s">
        <v>1815</v>
      </c>
      <c r="D1042" s="69" t="s">
        <v>39</v>
      </c>
      <c r="E1042" s="69" t="s">
        <v>1465</v>
      </c>
      <c r="F1042" s="69" t="s">
        <v>1841</v>
      </c>
      <c r="G1042" s="69" t="s">
        <v>1589</v>
      </c>
      <c r="H1042" s="47">
        <v>60</v>
      </c>
      <c r="I1042" s="48" t="s">
        <v>176</v>
      </c>
      <c r="J1042" s="50" t="s">
        <v>1512</v>
      </c>
      <c r="K1042" s="49">
        <v>1400000</v>
      </c>
      <c r="L1042" s="49">
        <v>1453857.1238887915</v>
      </c>
      <c r="M1042" s="50">
        <f t="shared" si="20"/>
        <v>60</v>
      </c>
      <c r="N1042" s="68" t="s">
        <v>349</v>
      </c>
    </row>
    <row r="1043" spans="1:14" ht="95.25" customHeight="1" x14ac:dyDescent="0.25">
      <c r="A1043" s="86">
        <v>1035</v>
      </c>
      <c r="B1043" s="50" t="s">
        <v>1814</v>
      </c>
      <c r="C1043" s="69" t="s">
        <v>1815</v>
      </c>
      <c r="D1043" s="69" t="s">
        <v>39</v>
      </c>
      <c r="E1043" s="69" t="s">
        <v>1465</v>
      </c>
      <c r="F1043" s="69" t="s">
        <v>1842</v>
      </c>
      <c r="G1043" s="69" t="s">
        <v>1587</v>
      </c>
      <c r="H1043" s="47">
        <v>60</v>
      </c>
      <c r="I1043" s="48" t="s">
        <v>176</v>
      </c>
      <c r="J1043" s="50" t="s">
        <v>292</v>
      </c>
      <c r="K1043" s="49">
        <v>1400000</v>
      </c>
      <c r="L1043" s="49">
        <v>1453857.1238887915</v>
      </c>
      <c r="M1043" s="50">
        <f t="shared" si="20"/>
        <v>61</v>
      </c>
      <c r="N1043" s="68" t="s">
        <v>349</v>
      </c>
    </row>
    <row r="1044" spans="1:14" ht="95.25" customHeight="1" x14ac:dyDescent="0.25">
      <c r="A1044" s="86">
        <v>1036</v>
      </c>
      <c r="B1044" s="50" t="s">
        <v>1814</v>
      </c>
      <c r="C1044" s="69" t="s">
        <v>1815</v>
      </c>
      <c r="D1044" s="69" t="s">
        <v>39</v>
      </c>
      <c r="E1044" s="69" t="s">
        <v>1465</v>
      </c>
      <c r="F1044" s="69" t="s">
        <v>1843</v>
      </c>
      <c r="G1044" s="69" t="s">
        <v>1573</v>
      </c>
      <c r="H1044" s="47">
        <v>90</v>
      </c>
      <c r="I1044" s="48" t="s">
        <v>176</v>
      </c>
      <c r="J1044" s="50" t="s">
        <v>1670</v>
      </c>
      <c r="K1044" s="49">
        <v>1400000</v>
      </c>
      <c r="L1044" s="49">
        <v>1390858.0471285263</v>
      </c>
      <c r="M1044" s="50">
        <f t="shared" si="20"/>
        <v>62</v>
      </c>
      <c r="N1044" s="68" t="s">
        <v>349</v>
      </c>
    </row>
    <row r="1045" spans="1:14" ht="95.25" customHeight="1" x14ac:dyDescent="0.25">
      <c r="A1045" s="86">
        <v>1037</v>
      </c>
      <c r="B1045" s="50" t="s">
        <v>1814</v>
      </c>
      <c r="C1045" s="69" t="s">
        <v>1815</v>
      </c>
      <c r="D1045" s="69" t="s">
        <v>1438</v>
      </c>
      <c r="E1045" s="69" t="s">
        <v>1465</v>
      </c>
      <c r="F1045" s="69" t="s">
        <v>1569</v>
      </c>
      <c r="G1045" s="69" t="s">
        <v>1557</v>
      </c>
      <c r="H1045" s="47">
        <v>60</v>
      </c>
      <c r="I1045" s="48" t="s">
        <v>81</v>
      </c>
      <c r="J1045" s="50" t="s">
        <v>1818</v>
      </c>
      <c r="K1045" s="49">
        <v>1404773.6</v>
      </c>
      <c r="L1045" s="49">
        <v>1392777.9758908278</v>
      </c>
      <c r="M1045" s="50">
        <f t="shared" si="20"/>
        <v>63</v>
      </c>
      <c r="N1045" s="68" t="s">
        <v>349</v>
      </c>
    </row>
    <row r="1046" spans="1:14" ht="95.25" customHeight="1" x14ac:dyDescent="0.25">
      <c r="A1046" s="86">
        <v>1038</v>
      </c>
      <c r="B1046" s="50" t="s">
        <v>1814</v>
      </c>
      <c r="C1046" s="69" t="s">
        <v>1815</v>
      </c>
      <c r="D1046" s="69" t="s">
        <v>1438</v>
      </c>
      <c r="E1046" s="69" t="s">
        <v>1465</v>
      </c>
      <c r="F1046" s="69" t="s">
        <v>1578</v>
      </c>
      <c r="G1046" s="69" t="s">
        <v>1579</v>
      </c>
      <c r="H1046" s="47">
        <v>60</v>
      </c>
      <c r="I1046" s="48" t="s">
        <v>81</v>
      </c>
      <c r="J1046" s="50" t="s">
        <v>1818</v>
      </c>
      <c r="K1046" s="49">
        <v>1424130.4</v>
      </c>
      <c r="L1046" s="49">
        <v>1411969.4845607823</v>
      </c>
      <c r="M1046" s="50">
        <f t="shared" si="20"/>
        <v>64</v>
      </c>
      <c r="N1046" s="68" t="s">
        <v>349</v>
      </c>
    </row>
    <row r="1047" spans="1:14" ht="95.25" customHeight="1" x14ac:dyDescent="0.25">
      <c r="A1047" s="86">
        <v>1039</v>
      </c>
      <c r="B1047" s="50" t="s">
        <v>1814</v>
      </c>
      <c r="C1047" s="69" t="s">
        <v>1815</v>
      </c>
      <c r="D1047" s="69" t="s">
        <v>39</v>
      </c>
      <c r="E1047" s="69" t="s">
        <v>1465</v>
      </c>
      <c r="F1047" s="69" t="s">
        <v>1844</v>
      </c>
      <c r="G1047" s="69" t="s">
        <v>1845</v>
      </c>
      <c r="H1047" s="47">
        <v>60</v>
      </c>
      <c r="I1047" s="48" t="s">
        <v>176</v>
      </c>
      <c r="J1047" s="50" t="s">
        <v>1670</v>
      </c>
      <c r="K1047" s="49">
        <v>1430000</v>
      </c>
      <c r="L1047" s="49">
        <v>1485011.2051149802</v>
      </c>
      <c r="M1047" s="50">
        <f t="shared" si="20"/>
        <v>65</v>
      </c>
      <c r="N1047" s="68" t="s">
        <v>349</v>
      </c>
    </row>
    <row r="1048" spans="1:14" ht="95.25" customHeight="1" x14ac:dyDescent="0.25">
      <c r="A1048" s="86">
        <v>1040</v>
      </c>
      <c r="B1048" s="50" t="s">
        <v>1814</v>
      </c>
      <c r="C1048" s="69" t="s">
        <v>1815</v>
      </c>
      <c r="D1048" s="69" t="s">
        <v>44</v>
      </c>
      <c r="E1048" s="69" t="s">
        <v>1361</v>
      </c>
      <c r="F1048" s="69" t="s">
        <v>1846</v>
      </c>
      <c r="G1048" s="87" t="s">
        <v>1560</v>
      </c>
      <c r="H1048" s="47">
        <v>30</v>
      </c>
      <c r="I1048" s="48" t="s">
        <v>1363</v>
      </c>
      <c r="J1048" s="50" t="s">
        <v>1364</v>
      </c>
      <c r="K1048" s="49">
        <v>1430000.02</v>
      </c>
      <c r="L1048" s="49">
        <v>1420690.8998601078</v>
      </c>
      <c r="M1048" s="50">
        <f t="shared" si="20"/>
        <v>66</v>
      </c>
      <c r="N1048" s="68" t="s">
        <v>349</v>
      </c>
    </row>
    <row r="1049" spans="1:14" ht="95.25" customHeight="1" x14ac:dyDescent="0.25">
      <c r="A1049" s="86">
        <v>1041</v>
      </c>
      <c r="B1049" s="50" t="s">
        <v>1814</v>
      </c>
      <c r="C1049" s="69" t="s">
        <v>1815</v>
      </c>
      <c r="D1049" s="69" t="s">
        <v>1438</v>
      </c>
      <c r="E1049" s="69" t="s">
        <v>1465</v>
      </c>
      <c r="F1049" s="69" t="s">
        <v>1578</v>
      </c>
      <c r="G1049" s="69" t="s">
        <v>1564</v>
      </c>
      <c r="H1049" s="47">
        <v>60</v>
      </c>
      <c r="I1049" s="48" t="s">
        <v>81</v>
      </c>
      <c r="J1049" s="50" t="s">
        <v>1818</v>
      </c>
      <c r="K1049" s="49">
        <v>1431135.05</v>
      </c>
      <c r="L1049" s="49">
        <v>1418914.3205463274</v>
      </c>
      <c r="M1049" s="50">
        <f t="shared" si="20"/>
        <v>67</v>
      </c>
      <c r="N1049" s="68" t="s">
        <v>349</v>
      </c>
    </row>
    <row r="1050" spans="1:14" ht="95.25" customHeight="1" x14ac:dyDescent="0.25">
      <c r="A1050" s="86">
        <v>1042</v>
      </c>
      <c r="B1050" s="50" t="s">
        <v>1814</v>
      </c>
      <c r="C1050" s="69" t="s">
        <v>1815</v>
      </c>
      <c r="D1050" s="69" t="s">
        <v>1438</v>
      </c>
      <c r="E1050" s="69" t="s">
        <v>1465</v>
      </c>
      <c r="F1050" s="69" t="s">
        <v>1580</v>
      </c>
      <c r="G1050" s="69" t="s">
        <v>1573</v>
      </c>
      <c r="H1050" s="47">
        <v>60</v>
      </c>
      <c r="I1050" s="48" t="s">
        <v>81</v>
      </c>
      <c r="J1050" s="50" t="s">
        <v>1818</v>
      </c>
      <c r="K1050" s="49">
        <v>1445370.9</v>
      </c>
      <c r="L1050" s="49">
        <v>1433028.6079646598</v>
      </c>
      <c r="M1050" s="50">
        <f t="shared" si="20"/>
        <v>68</v>
      </c>
      <c r="N1050" s="68" t="s">
        <v>349</v>
      </c>
    </row>
    <row r="1051" spans="1:14" ht="95.25" customHeight="1" x14ac:dyDescent="0.25">
      <c r="A1051" s="86">
        <v>1043</v>
      </c>
      <c r="B1051" s="50" t="s">
        <v>1814</v>
      </c>
      <c r="C1051" s="69" t="s">
        <v>1815</v>
      </c>
      <c r="D1051" s="69" t="s">
        <v>44</v>
      </c>
      <c r="E1051" s="69" t="s">
        <v>1361</v>
      </c>
      <c r="F1051" s="69" t="s">
        <v>1839</v>
      </c>
      <c r="G1051" s="87" t="s">
        <v>1847</v>
      </c>
      <c r="H1051" s="47">
        <v>30</v>
      </c>
      <c r="I1051" s="48" t="s">
        <v>1363</v>
      </c>
      <c r="J1051" s="50" t="s">
        <v>1364</v>
      </c>
      <c r="K1051" s="49">
        <v>1450000</v>
      </c>
      <c r="L1051" s="49">
        <v>1440473.2814197601</v>
      </c>
      <c r="M1051" s="50">
        <f t="shared" si="20"/>
        <v>69</v>
      </c>
      <c r="N1051" s="68" t="s">
        <v>349</v>
      </c>
    </row>
    <row r="1052" spans="1:14" ht="95.25" customHeight="1" x14ac:dyDescent="0.25">
      <c r="A1052" s="86">
        <v>1044</v>
      </c>
      <c r="B1052" s="50" t="s">
        <v>1814</v>
      </c>
      <c r="C1052" s="69" t="s">
        <v>1815</v>
      </c>
      <c r="D1052" s="69" t="s">
        <v>44</v>
      </c>
      <c r="E1052" s="69" t="s">
        <v>1361</v>
      </c>
      <c r="F1052" s="69" t="s">
        <v>1545</v>
      </c>
      <c r="G1052" s="87" t="s">
        <v>1571</v>
      </c>
      <c r="H1052" s="47">
        <v>30</v>
      </c>
      <c r="I1052" s="48" t="s">
        <v>1363</v>
      </c>
      <c r="J1052" s="50" t="s">
        <v>1364</v>
      </c>
      <c r="K1052" s="49">
        <v>1450000</v>
      </c>
      <c r="L1052" s="49">
        <v>1440516.981963706</v>
      </c>
      <c r="M1052" s="50">
        <f t="shared" si="20"/>
        <v>70</v>
      </c>
      <c r="N1052" s="68" t="s">
        <v>349</v>
      </c>
    </row>
    <row r="1053" spans="1:14" ht="95.25" customHeight="1" x14ac:dyDescent="0.25">
      <c r="A1053" s="86">
        <v>1045</v>
      </c>
      <c r="B1053" s="50" t="s">
        <v>1814</v>
      </c>
      <c r="C1053" s="69" t="s">
        <v>1815</v>
      </c>
      <c r="D1053" s="69" t="s">
        <v>848</v>
      </c>
      <c r="E1053" s="69" t="s">
        <v>849</v>
      </c>
      <c r="F1053" s="69" t="s">
        <v>1848</v>
      </c>
      <c r="G1053" s="87" t="s">
        <v>1849</v>
      </c>
      <c r="H1053" s="47">
        <v>90</v>
      </c>
      <c r="I1053" s="48" t="s">
        <v>81</v>
      </c>
      <c r="J1053" s="50" t="s">
        <v>1360</v>
      </c>
      <c r="K1053" s="49">
        <v>1466734.6699999997</v>
      </c>
      <c r="L1053" s="49">
        <v>1457142.207013746</v>
      </c>
      <c r="M1053" s="50">
        <f t="shared" si="20"/>
        <v>71</v>
      </c>
      <c r="N1053" s="68" t="s">
        <v>349</v>
      </c>
    </row>
    <row r="1054" spans="1:14" ht="95.25" customHeight="1" x14ac:dyDescent="0.25">
      <c r="A1054" s="86">
        <v>1046</v>
      </c>
      <c r="B1054" s="50" t="s">
        <v>1814</v>
      </c>
      <c r="C1054" s="69" t="s">
        <v>1815</v>
      </c>
      <c r="D1054" s="69" t="s">
        <v>1438</v>
      </c>
      <c r="E1054" s="69" t="s">
        <v>1465</v>
      </c>
      <c r="F1054" s="69" t="s">
        <v>1586</v>
      </c>
      <c r="G1054" s="69" t="s">
        <v>1587</v>
      </c>
      <c r="H1054" s="47">
        <v>60</v>
      </c>
      <c r="I1054" s="48" t="s">
        <v>81</v>
      </c>
      <c r="J1054" s="50" t="s">
        <v>1818</v>
      </c>
      <c r="K1054" s="49">
        <v>1471755.35</v>
      </c>
      <c r="L1054" s="49">
        <v>1459187.7562188646</v>
      </c>
      <c r="M1054" s="50">
        <f t="shared" si="20"/>
        <v>72</v>
      </c>
      <c r="N1054" s="68" t="s">
        <v>349</v>
      </c>
    </row>
    <row r="1055" spans="1:14" ht="95.25" customHeight="1" x14ac:dyDescent="0.25">
      <c r="A1055" s="86">
        <v>1047</v>
      </c>
      <c r="B1055" s="50" t="s">
        <v>1814</v>
      </c>
      <c r="C1055" s="69" t="s">
        <v>1815</v>
      </c>
      <c r="D1055" s="69" t="s">
        <v>39</v>
      </c>
      <c r="E1055" s="69" t="s">
        <v>1465</v>
      </c>
      <c r="F1055" s="69" t="s">
        <v>1850</v>
      </c>
      <c r="G1055" s="69" t="s">
        <v>1583</v>
      </c>
      <c r="H1055" s="47">
        <v>90</v>
      </c>
      <c r="I1055" s="48" t="s">
        <v>176</v>
      </c>
      <c r="J1055" s="50" t="s">
        <v>1555</v>
      </c>
      <c r="K1055" s="49">
        <v>1476000</v>
      </c>
      <c r="L1055" s="49">
        <v>1466361.769686932</v>
      </c>
      <c r="M1055" s="50">
        <f t="shared" si="20"/>
        <v>73</v>
      </c>
      <c r="N1055" s="68" t="s">
        <v>349</v>
      </c>
    </row>
    <row r="1056" spans="1:14" ht="95.25" customHeight="1" x14ac:dyDescent="0.25">
      <c r="A1056" s="86">
        <v>1048</v>
      </c>
      <c r="B1056" s="50" t="s">
        <v>1814</v>
      </c>
      <c r="C1056" s="69" t="s">
        <v>1815</v>
      </c>
      <c r="D1056" s="69" t="s">
        <v>47</v>
      </c>
      <c r="E1056" s="69" t="s">
        <v>1500</v>
      </c>
      <c r="F1056" s="69" t="s">
        <v>1851</v>
      </c>
      <c r="G1056" s="87" t="s">
        <v>1587</v>
      </c>
      <c r="H1056" s="47">
        <v>45</v>
      </c>
      <c r="I1056" s="48" t="s">
        <v>1558</v>
      </c>
      <c r="J1056" s="50" t="s">
        <v>1503</v>
      </c>
      <c r="K1056" s="49">
        <v>1478555</v>
      </c>
      <c r="L1056" s="49">
        <v>1581316.4895204687</v>
      </c>
      <c r="M1056" s="50">
        <f t="shared" si="20"/>
        <v>74</v>
      </c>
      <c r="N1056" s="68" t="s">
        <v>349</v>
      </c>
    </row>
    <row r="1057" spans="1:14" ht="95.25" customHeight="1" x14ac:dyDescent="0.25">
      <c r="A1057" s="86">
        <v>1049</v>
      </c>
      <c r="B1057" s="50" t="s">
        <v>1814</v>
      </c>
      <c r="C1057" s="69" t="s">
        <v>1815</v>
      </c>
      <c r="D1057" s="69" t="s">
        <v>1438</v>
      </c>
      <c r="E1057" s="69" t="s">
        <v>1465</v>
      </c>
      <c r="F1057" s="69" t="s">
        <v>1588</v>
      </c>
      <c r="G1057" s="69" t="s">
        <v>1589</v>
      </c>
      <c r="H1057" s="47">
        <v>60</v>
      </c>
      <c r="I1057" s="48" t="s">
        <v>81</v>
      </c>
      <c r="J1057" s="50" t="s">
        <v>1818</v>
      </c>
      <c r="K1057" s="49">
        <v>1483794.7</v>
      </c>
      <c r="L1057" s="49">
        <v>1471124.2999608892</v>
      </c>
      <c r="M1057" s="50">
        <f t="shared" si="20"/>
        <v>75</v>
      </c>
      <c r="N1057" s="68" t="s">
        <v>349</v>
      </c>
    </row>
    <row r="1058" spans="1:14" ht="95.25" customHeight="1" x14ac:dyDescent="0.25">
      <c r="A1058" s="86">
        <v>1050</v>
      </c>
      <c r="B1058" s="50" t="s">
        <v>1814</v>
      </c>
      <c r="C1058" s="69" t="s">
        <v>1815</v>
      </c>
      <c r="D1058" s="69" t="s">
        <v>848</v>
      </c>
      <c r="E1058" s="69" t="s">
        <v>849</v>
      </c>
      <c r="F1058" s="69" t="s">
        <v>1852</v>
      </c>
      <c r="G1058" s="87" t="s">
        <v>1853</v>
      </c>
      <c r="H1058" s="47">
        <v>90</v>
      </c>
      <c r="I1058" s="48" t="s">
        <v>81</v>
      </c>
      <c r="J1058" s="50" t="s">
        <v>1360</v>
      </c>
      <c r="K1058" s="49">
        <v>1497386.6869999997</v>
      </c>
      <c r="L1058" s="49">
        <v>1487518.5449439122</v>
      </c>
      <c r="M1058" s="50">
        <f t="shared" si="20"/>
        <v>76</v>
      </c>
      <c r="N1058" s="68" t="s">
        <v>349</v>
      </c>
    </row>
    <row r="1059" spans="1:14" ht="95.25" customHeight="1" x14ac:dyDescent="0.25">
      <c r="A1059" s="86">
        <v>1051</v>
      </c>
      <c r="B1059" s="50" t="s">
        <v>1814</v>
      </c>
      <c r="C1059" s="69" t="s">
        <v>1815</v>
      </c>
      <c r="D1059" s="69" t="s">
        <v>1438</v>
      </c>
      <c r="E1059" s="69" t="s">
        <v>1465</v>
      </c>
      <c r="F1059" s="69" t="s">
        <v>1590</v>
      </c>
      <c r="G1059" s="69" t="s">
        <v>1583</v>
      </c>
      <c r="H1059" s="47">
        <v>60</v>
      </c>
      <c r="I1059" s="48" t="s">
        <v>81</v>
      </c>
      <c r="J1059" s="50" t="s">
        <v>1818</v>
      </c>
      <c r="K1059" s="49">
        <v>1551697.6</v>
      </c>
      <c r="L1059" s="49">
        <v>1538447.3644170531</v>
      </c>
      <c r="M1059" s="50">
        <f t="shared" si="20"/>
        <v>77</v>
      </c>
      <c r="N1059" s="68" t="s">
        <v>349</v>
      </c>
    </row>
    <row r="1060" spans="1:14" ht="95.25" customHeight="1" x14ac:dyDescent="0.25">
      <c r="A1060" s="86">
        <v>1052</v>
      </c>
      <c r="B1060" s="50" t="s">
        <v>1814</v>
      </c>
      <c r="C1060" s="69" t="s">
        <v>1815</v>
      </c>
      <c r="D1060" s="69" t="s">
        <v>26</v>
      </c>
      <c r="E1060" s="69" t="s">
        <v>1394</v>
      </c>
      <c r="F1060" s="69" t="s">
        <v>1538</v>
      </c>
      <c r="G1060" s="87" t="s">
        <v>1776</v>
      </c>
      <c r="H1060" s="47">
        <v>90</v>
      </c>
      <c r="I1060" s="48" t="s">
        <v>1457</v>
      </c>
      <c r="J1060" s="50" t="s">
        <v>1434</v>
      </c>
      <c r="K1060" s="49">
        <v>1598633.4</v>
      </c>
      <c r="L1060" s="49">
        <v>1758988.5468302325</v>
      </c>
      <c r="M1060" s="50">
        <f t="shared" si="20"/>
        <v>78</v>
      </c>
      <c r="N1060" s="68" t="s">
        <v>349</v>
      </c>
    </row>
    <row r="1061" spans="1:14" ht="95.25" customHeight="1" x14ac:dyDescent="0.25">
      <c r="A1061" s="86">
        <v>1053</v>
      </c>
      <c r="B1061" s="50" t="s">
        <v>1814</v>
      </c>
      <c r="C1061" s="69" t="s">
        <v>1815</v>
      </c>
      <c r="D1061" s="69" t="s">
        <v>24</v>
      </c>
      <c r="E1061" s="69" t="s">
        <v>1777</v>
      </c>
      <c r="F1061" s="69" t="s">
        <v>1854</v>
      </c>
      <c r="G1061" s="87" t="str">
        <f>F1061</f>
        <v>ML 160E24-E3</v>
      </c>
      <c r="H1061" s="47">
        <v>10</v>
      </c>
      <c r="I1061" s="48" t="s">
        <v>1668</v>
      </c>
      <c r="J1061" s="50" t="s">
        <v>1512</v>
      </c>
      <c r="K1061" s="46">
        <f>(1099313+248000+15000)*1.15</f>
        <v>1566659.95</v>
      </c>
      <c r="L1061" s="49">
        <v>1791157.0435043597</v>
      </c>
      <c r="M1061" s="50">
        <f t="shared" si="20"/>
        <v>79</v>
      </c>
      <c r="N1061" s="68" t="s">
        <v>349</v>
      </c>
    </row>
    <row r="1062" spans="1:14" ht="95.25" customHeight="1" x14ac:dyDescent="0.25">
      <c r="A1062" s="86">
        <v>1054</v>
      </c>
      <c r="B1062" s="50" t="s">
        <v>1855</v>
      </c>
      <c r="C1062" s="69" t="s">
        <v>1856</v>
      </c>
      <c r="D1062" s="69" t="s">
        <v>29</v>
      </c>
      <c r="E1062" s="69" t="s">
        <v>1379</v>
      </c>
      <c r="F1062" s="69" t="s">
        <v>1762</v>
      </c>
      <c r="G1062" s="69" t="s">
        <v>1762</v>
      </c>
      <c r="H1062" s="47">
        <v>14</v>
      </c>
      <c r="I1062" s="48">
        <v>132</v>
      </c>
      <c r="J1062" s="50" t="s">
        <v>1817</v>
      </c>
      <c r="K1062" s="49">
        <v>841800</v>
      </c>
      <c r="L1062" s="49">
        <v>844789.24792678584</v>
      </c>
      <c r="M1062" s="50">
        <f t="shared" si="20"/>
        <v>1</v>
      </c>
      <c r="N1062" s="68" t="s">
        <v>349</v>
      </c>
    </row>
    <row r="1063" spans="1:14" ht="95.25" customHeight="1" x14ac:dyDescent="0.25">
      <c r="A1063" s="86">
        <v>1055</v>
      </c>
      <c r="B1063" s="50" t="s">
        <v>1855</v>
      </c>
      <c r="C1063" s="69" t="s">
        <v>1856</v>
      </c>
      <c r="D1063" s="69" t="s">
        <v>29</v>
      </c>
      <c r="E1063" s="69" t="s">
        <v>1379</v>
      </c>
      <c r="F1063" s="69" t="s">
        <v>1762</v>
      </c>
      <c r="G1063" s="69" t="s">
        <v>1762</v>
      </c>
      <c r="H1063" s="47">
        <v>14</v>
      </c>
      <c r="I1063" s="48">
        <v>132</v>
      </c>
      <c r="J1063" s="50" t="s">
        <v>1409</v>
      </c>
      <c r="K1063" s="49">
        <v>849850</v>
      </c>
      <c r="L1063" s="49">
        <v>880028.33631003718</v>
      </c>
      <c r="M1063" s="50">
        <f t="shared" si="20"/>
        <v>2</v>
      </c>
      <c r="N1063" s="68" t="s">
        <v>349</v>
      </c>
    </row>
    <row r="1064" spans="1:14" ht="95.25" customHeight="1" x14ac:dyDescent="0.25">
      <c r="A1064" s="86">
        <v>1056</v>
      </c>
      <c r="B1064" s="50" t="s">
        <v>1855</v>
      </c>
      <c r="C1064" s="69" t="s">
        <v>1856</v>
      </c>
      <c r="D1064" s="69" t="s">
        <v>18</v>
      </c>
      <c r="E1064" s="69" t="s">
        <v>1382</v>
      </c>
      <c r="F1064" s="69" t="s">
        <v>1511</v>
      </c>
      <c r="G1064" s="87" t="s">
        <v>1511</v>
      </c>
      <c r="H1064" s="47">
        <v>60</v>
      </c>
      <c r="I1064" s="48" t="s">
        <v>176</v>
      </c>
      <c r="J1064" s="50" t="s">
        <v>1818</v>
      </c>
      <c r="K1064" s="49">
        <v>882050</v>
      </c>
      <c r="L1064" s="49">
        <v>862146.02516780596</v>
      </c>
      <c r="M1064" s="50">
        <f t="shared" si="20"/>
        <v>3</v>
      </c>
      <c r="N1064" s="68" t="s">
        <v>349</v>
      </c>
    </row>
    <row r="1065" spans="1:14" ht="95.25" customHeight="1" x14ac:dyDescent="0.25">
      <c r="A1065" s="86">
        <v>1057</v>
      </c>
      <c r="B1065" s="50" t="s">
        <v>1855</v>
      </c>
      <c r="C1065" s="69" t="s">
        <v>1856</v>
      </c>
      <c r="D1065" s="69" t="s">
        <v>39</v>
      </c>
      <c r="E1065" s="69" t="s">
        <v>1382</v>
      </c>
      <c r="F1065" s="69" t="s">
        <v>1816</v>
      </c>
      <c r="G1065" s="69" t="s">
        <v>1816</v>
      </c>
      <c r="H1065" s="47">
        <v>60</v>
      </c>
      <c r="I1065" s="48"/>
      <c r="J1065" s="50" t="s">
        <v>292</v>
      </c>
      <c r="K1065" s="49">
        <v>917158</v>
      </c>
      <c r="L1065" s="49">
        <v>895244.3686209186</v>
      </c>
      <c r="M1065" s="50">
        <f t="shared" si="20"/>
        <v>4</v>
      </c>
      <c r="N1065" s="68" t="s">
        <v>349</v>
      </c>
    </row>
    <row r="1066" spans="1:14" ht="95.25" customHeight="1" x14ac:dyDescent="0.25">
      <c r="A1066" s="86">
        <v>1058</v>
      </c>
      <c r="B1066" s="50" t="s">
        <v>1855</v>
      </c>
      <c r="C1066" s="69" t="s">
        <v>1856</v>
      </c>
      <c r="D1066" s="69" t="s">
        <v>39</v>
      </c>
      <c r="E1066" s="69" t="s">
        <v>1382</v>
      </c>
      <c r="F1066" s="69" t="s">
        <v>1816</v>
      </c>
      <c r="G1066" s="69" t="s">
        <v>1816</v>
      </c>
      <c r="H1066" s="47">
        <v>60</v>
      </c>
      <c r="I1066" s="48"/>
      <c r="J1066" s="50" t="s">
        <v>1670</v>
      </c>
      <c r="K1066" s="49">
        <v>917158</v>
      </c>
      <c r="L1066" s="49">
        <v>895244.3686209186</v>
      </c>
      <c r="M1066" s="50">
        <f t="shared" si="20"/>
        <v>5</v>
      </c>
      <c r="N1066" s="68" t="s">
        <v>349</v>
      </c>
    </row>
    <row r="1067" spans="1:14" ht="95.25" customHeight="1" x14ac:dyDescent="0.25">
      <c r="A1067" s="86">
        <v>1059</v>
      </c>
      <c r="B1067" s="50" t="s">
        <v>1855</v>
      </c>
      <c r="C1067" s="69" t="s">
        <v>1856</v>
      </c>
      <c r="D1067" s="69" t="s">
        <v>45</v>
      </c>
      <c r="E1067" s="69" t="s">
        <v>1405</v>
      </c>
      <c r="F1067" s="69" t="s">
        <v>1513</v>
      </c>
      <c r="G1067" s="87" t="s">
        <v>1514</v>
      </c>
      <c r="H1067" s="47">
        <v>30</v>
      </c>
      <c r="I1067" s="48">
        <v>0.67</v>
      </c>
      <c r="J1067" s="50" t="s">
        <v>1409</v>
      </c>
      <c r="K1067" s="46">
        <v>864224.99999999988</v>
      </c>
      <c r="L1067" s="49">
        <v>864224.99999999977</v>
      </c>
      <c r="M1067" s="50">
        <f t="shared" si="20"/>
        <v>6</v>
      </c>
      <c r="N1067" s="68" t="s">
        <v>349</v>
      </c>
    </row>
    <row r="1068" spans="1:14" ht="95.25" customHeight="1" x14ac:dyDescent="0.25">
      <c r="A1068" s="86">
        <v>1060</v>
      </c>
      <c r="B1068" s="50" t="s">
        <v>1855</v>
      </c>
      <c r="C1068" s="69" t="s">
        <v>1856</v>
      </c>
      <c r="D1068" s="69" t="s">
        <v>1438</v>
      </c>
      <c r="E1068" s="69" t="s">
        <v>1382</v>
      </c>
      <c r="F1068" s="69" t="s">
        <v>1519</v>
      </c>
      <c r="G1068" s="69" t="s">
        <v>1519</v>
      </c>
      <c r="H1068" s="47">
        <v>60</v>
      </c>
      <c r="I1068" s="48" t="s">
        <v>176</v>
      </c>
      <c r="J1068" s="50" t="s">
        <v>1818</v>
      </c>
      <c r="K1068" s="49">
        <v>950450</v>
      </c>
      <c r="L1068" s="49">
        <v>929002.53910860058</v>
      </c>
      <c r="M1068" s="50">
        <f t="shared" si="20"/>
        <v>7</v>
      </c>
      <c r="N1068" s="68" t="s">
        <v>349</v>
      </c>
    </row>
    <row r="1069" spans="1:14" ht="95.25" customHeight="1" x14ac:dyDescent="0.25">
      <c r="A1069" s="86">
        <v>1061</v>
      </c>
      <c r="B1069" s="50" t="s">
        <v>1855</v>
      </c>
      <c r="C1069" s="69" t="s">
        <v>1856</v>
      </c>
      <c r="D1069" s="69" t="s">
        <v>1438</v>
      </c>
      <c r="E1069" s="69" t="s">
        <v>1382</v>
      </c>
      <c r="F1069" s="69" t="s">
        <v>1520</v>
      </c>
      <c r="G1069" s="69" t="s">
        <v>1520</v>
      </c>
      <c r="H1069" s="47">
        <v>60</v>
      </c>
      <c r="I1069" s="48" t="s">
        <v>176</v>
      </c>
      <c r="J1069" s="50" t="s">
        <v>1818</v>
      </c>
      <c r="K1069" s="49">
        <v>950450</v>
      </c>
      <c r="L1069" s="49">
        <v>929002.53910860058</v>
      </c>
      <c r="M1069" s="50">
        <f t="shared" si="20"/>
        <v>8</v>
      </c>
      <c r="N1069" s="68" t="s">
        <v>349</v>
      </c>
    </row>
    <row r="1070" spans="1:14" ht="95.25" customHeight="1" x14ac:dyDescent="0.25">
      <c r="A1070" s="86">
        <v>1062</v>
      </c>
      <c r="B1070" s="50" t="s">
        <v>1855</v>
      </c>
      <c r="C1070" s="69" t="s">
        <v>1856</v>
      </c>
      <c r="D1070" s="69" t="s">
        <v>18</v>
      </c>
      <c r="E1070" s="69" t="s">
        <v>1382</v>
      </c>
      <c r="F1070" s="69" t="s">
        <v>1521</v>
      </c>
      <c r="G1070" s="87" t="s">
        <v>1521</v>
      </c>
      <c r="H1070" s="47">
        <v>60</v>
      </c>
      <c r="I1070" s="48" t="s">
        <v>176</v>
      </c>
      <c r="J1070" s="50" t="s">
        <v>1818</v>
      </c>
      <c r="K1070" s="49">
        <v>967150</v>
      </c>
      <c r="L1070" s="49">
        <v>945325.69382806367</v>
      </c>
      <c r="M1070" s="50">
        <f t="shared" si="20"/>
        <v>9</v>
      </c>
      <c r="N1070" s="68" t="s">
        <v>349</v>
      </c>
    </row>
    <row r="1071" spans="1:14" ht="95.25" customHeight="1" x14ac:dyDescent="0.25">
      <c r="A1071" s="86">
        <v>1063</v>
      </c>
      <c r="B1071" s="50" t="s">
        <v>1855</v>
      </c>
      <c r="C1071" s="69" t="s">
        <v>1856</v>
      </c>
      <c r="D1071" s="69" t="s">
        <v>45</v>
      </c>
      <c r="E1071" s="69" t="s">
        <v>1405</v>
      </c>
      <c r="F1071" s="69" t="s">
        <v>1516</v>
      </c>
      <c r="G1071" s="87" t="s">
        <v>1517</v>
      </c>
      <c r="H1071" s="47">
        <v>30</v>
      </c>
      <c r="I1071" s="48">
        <v>0.87</v>
      </c>
      <c r="J1071" s="50" t="s">
        <v>1409</v>
      </c>
      <c r="K1071" s="46">
        <v>887224.99999999988</v>
      </c>
      <c r="L1071" s="49">
        <v>887224.99999999977</v>
      </c>
      <c r="M1071" s="50">
        <f t="shared" si="20"/>
        <v>10</v>
      </c>
      <c r="N1071" s="68" t="s">
        <v>349</v>
      </c>
    </row>
    <row r="1072" spans="1:14" ht="95.25" customHeight="1" x14ac:dyDescent="0.25">
      <c r="A1072" s="86">
        <v>1064</v>
      </c>
      <c r="B1072" s="50" t="s">
        <v>1855</v>
      </c>
      <c r="C1072" s="69" t="s">
        <v>1856</v>
      </c>
      <c r="D1072" s="69" t="s">
        <v>1438</v>
      </c>
      <c r="E1072" s="69" t="s">
        <v>1382</v>
      </c>
      <c r="F1072" s="69" t="s">
        <v>1524</v>
      </c>
      <c r="G1072" s="69" t="s">
        <v>1524</v>
      </c>
      <c r="H1072" s="47">
        <v>60</v>
      </c>
      <c r="I1072" s="48" t="s">
        <v>176</v>
      </c>
      <c r="J1072" s="50" t="s">
        <v>1818</v>
      </c>
      <c r="K1072" s="49">
        <v>1067750</v>
      </c>
      <c r="L1072" s="49">
        <v>1043655.5959105775</v>
      </c>
      <c r="M1072" s="50">
        <f t="shared" si="20"/>
        <v>11</v>
      </c>
      <c r="N1072" s="68" t="s">
        <v>349</v>
      </c>
    </row>
    <row r="1073" spans="1:14" ht="95.25" customHeight="1" x14ac:dyDescent="0.25">
      <c r="A1073" s="86">
        <v>1065</v>
      </c>
      <c r="B1073" s="50" t="s">
        <v>1855</v>
      </c>
      <c r="C1073" s="69" t="s">
        <v>1856</v>
      </c>
      <c r="D1073" s="69" t="s">
        <v>45</v>
      </c>
      <c r="E1073" s="69" t="s">
        <v>1405</v>
      </c>
      <c r="F1073" s="69" t="s">
        <v>1513</v>
      </c>
      <c r="G1073" s="87" t="s">
        <v>1514</v>
      </c>
      <c r="H1073" s="47">
        <v>30</v>
      </c>
      <c r="I1073" s="48">
        <v>0.67</v>
      </c>
      <c r="J1073" s="50" t="s">
        <v>292</v>
      </c>
      <c r="K1073" s="46">
        <v>990838.70049999992</v>
      </c>
      <c r="L1073" s="49">
        <v>990838.7004999998</v>
      </c>
      <c r="M1073" s="50">
        <f t="shared" si="20"/>
        <v>12</v>
      </c>
      <c r="N1073" s="68" t="s">
        <v>349</v>
      </c>
    </row>
    <row r="1074" spans="1:14" ht="95.25" customHeight="1" x14ac:dyDescent="0.25">
      <c r="A1074" s="86">
        <v>1066</v>
      </c>
      <c r="B1074" s="50" t="s">
        <v>1855</v>
      </c>
      <c r="C1074" s="69" t="s">
        <v>1856</v>
      </c>
      <c r="D1074" s="69" t="s">
        <v>45</v>
      </c>
      <c r="E1074" s="69" t="s">
        <v>1405</v>
      </c>
      <c r="F1074" s="69" t="s">
        <v>1513</v>
      </c>
      <c r="G1074" s="87" t="s">
        <v>1514</v>
      </c>
      <c r="H1074" s="47">
        <v>30</v>
      </c>
      <c r="I1074" s="48">
        <v>0.67</v>
      </c>
      <c r="J1074" s="50" t="s">
        <v>1819</v>
      </c>
      <c r="K1074" s="46">
        <v>1006824.9999999999</v>
      </c>
      <c r="L1074" s="49">
        <v>1006824.9999999997</v>
      </c>
      <c r="M1074" s="50">
        <f t="shared" si="20"/>
        <v>13</v>
      </c>
      <c r="N1074" s="68" t="s">
        <v>349</v>
      </c>
    </row>
    <row r="1075" spans="1:14" ht="95.25" customHeight="1" x14ac:dyDescent="0.25">
      <c r="A1075" s="86">
        <v>1067</v>
      </c>
      <c r="B1075" s="50" t="s">
        <v>1855</v>
      </c>
      <c r="C1075" s="69" t="s">
        <v>1856</v>
      </c>
      <c r="D1075" s="69" t="s">
        <v>45</v>
      </c>
      <c r="E1075" s="69" t="s">
        <v>1405</v>
      </c>
      <c r="F1075" s="69" t="s">
        <v>1516</v>
      </c>
      <c r="G1075" s="87" t="s">
        <v>1517</v>
      </c>
      <c r="H1075" s="47">
        <v>30</v>
      </c>
      <c r="I1075" s="48">
        <v>0.87</v>
      </c>
      <c r="J1075" s="50" t="s">
        <v>292</v>
      </c>
      <c r="K1075" s="46">
        <v>1013838.7004999999</v>
      </c>
      <c r="L1075" s="49">
        <v>1013838.7004999998</v>
      </c>
      <c r="M1075" s="50">
        <f t="shared" si="20"/>
        <v>14</v>
      </c>
      <c r="N1075" s="68" t="s">
        <v>349</v>
      </c>
    </row>
    <row r="1076" spans="1:14" ht="95.25" customHeight="1" x14ac:dyDescent="0.25">
      <c r="A1076" s="86">
        <v>1068</v>
      </c>
      <c r="B1076" s="50" t="s">
        <v>1855</v>
      </c>
      <c r="C1076" s="69" t="s">
        <v>1856</v>
      </c>
      <c r="D1076" s="69" t="s">
        <v>45</v>
      </c>
      <c r="E1076" s="69" t="s">
        <v>1405</v>
      </c>
      <c r="F1076" s="69" t="s">
        <v>1516</v>
      </c>
      <c r="G1076" s="87" t="s">
        <v>1517</v>
      </c>
      <c r="H1076" s="47">
        <v>30</v>
      </c>
      <c r="I1076" s="48">
        <v>0.87</v>
      </c>
      <c r="J1076" s="50" t="s">
        <v>1819</v>
      </c>
      <c r="K1076" s="46">
        <v>1029824.9999999999</v>
      </c>
      <c r="L1076" s="49">
        <v>1029824.9999999997</v>
      </c>
      <c r="M1076" s="50">
        <f t="shared" si="20"/>
        <v>15</v>
      </c>
      <c r="N1076" s="68" t="s">
        <v>349</v>
      </c>
    </row>
    <row r="1077" spans="1:14" ht="95.25" customHeight="1" x14ac:dyDescent="0.25">
      <c r="A1077" s="86">
        <v>1069</v>
      </c>
      <c r="B1077" s="50" t="s">
        <v>1855</v>
      </c>
      <c r="C1077" s="69" t="s">
        <v>1856</v>
      </c>
      <c r="D1077" s="69" t="s">
        <v>18</v>
      </c>
      <c r="E1077" s="69" t="s">
        <v>1526</v>
      </c>
      <c r="F1077" s="69" t="s">
        <v>1527</v>
      </c>
      <c r="G1077" s="87" t="s">
        <v>1535</v>
      </c>
      <c r="H1077" s="47">
        <v>60</v>
      </c>
      <c r="I1077" s="48" t="s">
        <v>176</v>
      </c>
      <c r="J1077" s="50" t="s">
        <v>1818</v>
      </c>
      <c r="K1077" s="49">
        <v>1125850</v>
      </c>
      <c r="L1077" s="49">
        <v>1139163.9548575636</v>
      </c>
      <c r="M1077" s="50">
        <f t="shared" si="20"/>
        <v>16</v>
      </c>
      <c r="N1077" s="68" t="s">
        <v>349</v>
      </c>
    </row>
    <row r="1078" spans="1:14" ht="95.25" customHeight="1" x14ac:dyDescent="0.25">
      <c r="A1078" s="86">
        <v>1070</v>
      </c>
      <c r="B1078" s="50" t="s">
        <v>1855</v>
      </c>
      <c r="C1078" s="69" t="s">
        <v>1856</v>
      </c>
      <c r="D1078" s="69" t="s">
        <v>18</v>
      </c>
      <c r="E1078" s="69" t="s">
        <v>1526</v>
      </c>
      <c r="F1078" s="69" t="s">
        <v>1527</v>
      </c>
      <c r="G1078" s="87" t="s">
        <v>1544</v>
      </c>
      <c r="H1078" s="47">
        <v>60</v>
      </c>
      <c r="I1078" s="48" t="s">
        <v>176</v>
      </c>
      <c r="J1078" s="50" t="s">
        <v>1818</v>
      </c>
      <c r="K1078" s="49">
        <v>1177600</v>
      </c>
      <c r="L1078" s="49">
        <v>1191525.9343964709</v>
      </c>
      <c r="M1078" s="50">
        <f t="shared" si="20"/>
        <v>17</v>
      </c>
      <c r="N1078" s="68" t="s">
        <v>349</v>
      </c>
    </row>
    <row r="1079" spans="1:14" ht="95.25" customHeight="1" x14ac:dyDescent="0.25">
      <c r="A1079" s="86">
        <v>1071</v>
      </c>
      <c r="B1079" s="50" t="s">
        <v>1855</v>
      </c>
      <c r="C1079" s="69" t="s">
        <v>1856</v>
      </c>
      <c r="D1079" s="69" t="s">
        <v>1438</v>
      </c>
      <c r="E1079" s="69" t="s">
        <v>1526</v>
      </c>
      <c r="F1079" s="69" t="s">
        <v>1527</v>
      </c>
      <c r="G1079" s="87" t="s">
        <v>1528</v>
      </c>
      <c r="H1079" s="47">
        <v>60</v>
      </c>
      <c r="I1079" s="48" t="s">
        <v>176</v>
      </c>
      <c r="J1079" s="50" t="s">
        <v>1818</v>
      </c>
      <c r="K1079" s="49">
        <v>1182750</v>
      </c>
      <c r="L1079" s="49">
        <v>1196736.8367080723</v>
      </c>
      <c r="M1079" s="50">
        <f t="shared" si="20"/>
        <v>18</v>
      </c>
      <c r="N1079" s="68" t="s">
        <v>349</v>
      </c>
    </row>
    <row r="1080" spans="1:14" ht="95.25" customHeight="1" x14ac:dyDescent="0.25">
      <c r="A1080" s="86">
        <v>1072</v>
      </c>
      <c r="B1080" s="50" t="s">
        <v>1855</v>
      </c>
      <c r="C1080" s="69" t="s">
        <v>1856</v>
      </c>
      <c r="D1080" s="69" t="s">
        <v>1353</v>
      </c>
      <c r="E1080" s="69" t="s">
        <v>1354</v>
      </c>
      <c r="F1080" s="69" t="s">
        <v>1821</v>
      </c>
      <c r="G1080" s="87" t="s">
        <v>1534</v>
      </c>
      <c r="H1080" s="50" t="s">
        <v>1356</v>
      </c>
      <c r="I1080" s="48" t="s">
        <v>81</v>
      </c>
      <c r="J1080" s="50" t="s">
        <v>1822</v>
      </c>
      <c r="K1080" s="49">
        <v>1180184.7826086958</v>
      </c>
      <c r="L1080" s="49">
        <v>1170699.7771913428</v>
      </c>
      <c r="M1080" s="50">
        <f t="shared" si="20"/>
        <v>19</v>
      </c>
      <c r="N1080" s="68" t="s">
        <v>349</v>
      </c>
    </row>
    <row r="1081" spans="1:14" ht="95.25" customHeight="1" x14ac:dyDescent="0.25">
      <c r="A1081" s="86">
        <v>1073</v>
      </c>
      <c r="B1081" s="50" t="s">
        <v>1855</v>
      </c>
      <c r="C1081" s="69" t="s">
        <v>1856</v>
      </c>
      <c r="D1081" s="69" t="s">
        <v>47</v>
      </c>
      <c r="E1081" s="69" t="s">
        <v>1526</v>
      </c>
      <c r="F1081" s="69" t="s">
        <v>1820</v>
      </c>
      <c r="G1081" s="87" t="s">
        <v>1535</v>
      </c>
      <c r="H1081" s="47">
        <v>45</v>
      </c>
      <c r="I1081" s="48" t="s">
        <v>1766</v>
      </c>
      <c r="J1081" s="50" t="s">
        <v>1503</v>
      </c>
      <c r="K1081" s="49">
        <v>1222730.6000000001</v>
      </c>
      <c r="L1081" s="49">
        <v>1295096.2630844139</v>
      </c>
      <c r="M1081" s="50">
        <f t="shared" si="20"/>
        <v>20</v>
      </c>
      <c r="N1081" s="68" t="s">
        <v>349</v>
      </c>
    </row>
    <row r="1082" spans="1:14" ht="95.25" customHeight="1" x14ac:dyDescent="0.25">
      <c r="A1082" s="86">
        <v>1074</v>
      </c>
      <c r="B1082" s="50" t="s">
        <v>1855</v>
      </c>
      <c r="C1082" s="69" t="s">
        <v>1856</v>
      </c>
      <c r="D1082" s="69" t="s">
        <v>848</v>
      </c>
      <c r="E1082" s="69" t="s">
        <v>849</v>
      </c>
      <c r="F1082" s="69" t="s">
        <v>1830</v>
      </c>
      <c r="G1082" s="87" t="s">
        <v>1831</v>
      </c>
      <c r="H1082" s="47">
        <v>90</v>
      </c>
      <c r="I1082" s="48" t="s">
        <v>81</v>
      </c>
      <c r="J1082" s="50" t="s">
        <v>1360</v>
      </c>
      <c r="K1082" s="49">
        <v>1278864.469</v>
      </c>
      <c r="L1082" s="49">
        <v>1270616.3078919193</v>
      </c>
      <c r="M1082" s="50">
        <f t="shared" si="20"/>
        <v>21</v>
      </c>
      <c r="N1082" s="68" t="s">
        <v>349</v>
      </c>
    </row>
    <row r="1083" spans="1:14" ht="95.25" customHeight="1" x14ac:dyDescent="0.25">
      <c r="A1083" s="86">
        <v>1075</v>
      </c>
      <c r="B1083" s="50" t="s">
        <v>1855</v>
      </c>
      <c r="C1083" s="69" t="s">
        <v>1856</v>
      </c>
      <c r="D1083" s="69" t="s">
        <v>848</v>
      </c>
      <c r="E1083" s="69" t="s">
        <v>849</v>
      </c>
      <c r="F1083" s="69" t="s">
        <v>1837</v>
      </c>
      <c r="G1083" s="87" t="s">
        <v>1838</v>
      </c>
      <c r="H1083" s="47">
        <v>90</v>
      </c>
      <c r="I1083" s="48" t="s">
        <v>81</v>
      </c>
      <c r="J1083" s="50" t="s">
        <v>1360</v>
      </c>
      <c r="K1083" s="49">
        <v>1332014.4215000002</v>
      </c>
      <c r="L1083" s="49">
        <v>1323343.1752731556</v>
      </c>
      <c r="M1083" s="50">
        <f t="shared" si="20"/>
        <v>22</v>
      </c>
      <c r="N1083" s="68" t="s">
        <v>349</v>
      </c>
    </row>
    <row r="1084" spans="1:14" ht="95.25" customHeight="1" x14ac:dyDescent="0.25">
      <c r="A1084" s="86">
        <v>1076</v>
      </c>
      <c r="B1084" s="50" t="s">
        <v>1855</v>
      </c>
      <c r="C1084" s="69" t="s">
        <v>1856</v>
      </c>
      <c r="D1084" s="69" t="s">
        <v>138</v>
      </c>
      <c r="E1084" s="69" t="s">
        <v>1394</v>
      </c>
      <c r="F1084" s="69" t="s">
        <v>1538</v>
      </c>
      <c r="G1084" s="87" t="s">
        <v>1539</v>
      </c>
      <c r="H1084" s="50" t="s">
        <v>1356</v>
      </c>
      <c r="I1084" s="48" t="s">
        <v>81</v>
      </c>
      <c r="J1084" s="50" t="s">
        <v>1822</v>
      </c>
      <c r="K1084" s="49">
        <v>1326180</v>
      </c>
      <c r="L1084" s="49">
        <v>1315628.2318167032</v>
      </c>
      <c r="M1084" s="50">
        <f t="shared" si="20"/>
        <v>23</v>
      </c>
      <c r="N1084" s="68" t="s">
        <v>349</v>
      </c>
    </row>
    <row r="1085" spans="1:14" ht="95.25" customHeight="1" x14ac:dyDescent="0.25">
      <c r="A1085" s="86">
        <v>1077</v>
      </c>
      <c r="B1085" s="50" t="s">
        <v>1855</v>
      </c>
      <c r="C1085" s="69" t="s">
        <v>1856</v>
      </c>
      <c r="D1085" s="69" t="s">
        <v>1438</v>
      </c>
      <c r="E1085" s="69" t="s">
        <v>1465</v>
      </c>
      <c r="F1085" s="69" t="s">
        <v>1561</v>
      </c>
      <c r="G1085" s="69" t="s">
        <v>1562</v>
      </c>
      <c r="H1085" s="47">
        <v>60</v>
      </c>
      <c r="I1085" s="48" t="s">
        <v>81</v>
      </c>
      <c r="J1085" s="50" t="s">
        <v>1818</v>
      </c>
      <c r="K1085" s="49">
        <v>1342610.35</v>
      </c>
      <c r="L1085" s="49">
        <v>1331145.5494914453</v>
      </c>
      <c r="M1085" s="50">
        <f t="shared" si="20"/>
        <v>24</v>
      </c>
      <c r="N1085" s="68" t="s">
        <v>349</v>
      </c>
    </row>
    <row r="1086" spans="1:14" ht="95.25" customHeight="1" x14ac:dyDescent="0.25">
      <c r="A1086" s="86">
        <v>1078</v>
      </c>
      <c r="B1086" s="50" t="s">
        <v>1855</v>
      </c>
      <c r="C1086" s="69" t="s">
        <v>1856</v>
      </c>
      <c r="D1086" s="69" t="s">
        <v>848</v>
      </c>
      <c r="E1086" s="69" t="s">
        <v>849</v>
      </c>
      <c r="F1086" s="69" t="s">
        <v>1839</v>
      </c>
      <c r="G1086" s="87" t="s">
        <v>1840</v>
      </c>
      <c r="H1086" s="47">
        <v>90</v>
      </c>
      <c r="I1086" s="48" t="s">
        <v>81</v>
      </c>
      <c r="J1086" s="50" t="s">
        <v>1360</v>
      </c>
      <c r="K1086" s="49">
        <v>1344353.19</v>
      </c>
      <c r="L1086" s="49">
        <v>1335520.5868871873</v>
      </c>
      <c r="M1086" s="50">
        <f t="shared" si="20"/>
        <v>25</v>
      </c>
      <c r="N1086" s="68" t="s">
        <v>349</v>
      </c>
    </row>
    <row r="1087" spans="1:14" ht="95.25" customHeight="1" x14ac:dyDescent="0.25">
      <c r="A1087" s="86">
        <v>1079</v>
      </c>
      <c r="B1087" s="50" t="s">
        <v>1855</v>
      </c>
      <c r="C1087" s="69" t="s">
        <v>1856</v>
      </c>
      <c r="D1087" s="69" t="s">
        <v>39</v>
      </c>
      <c r="E1087" s="69" t="s">
        <v>1465</v>
      </c>
      <c r="F1087" s="69" t="s">
        <v>1824</v>
      </c>
      <c r="G1087" s="69" t="s">
        <v>1825</v>
      </c>
      <c r="H1087" s="47">
        <v>60</v>
      </c>
      <c r="I1087" s="48" t="s">
        <v>176</v>
      </c>
      <c r="J1087" s="50" t="s">
        <v>1555</v>
      </c>
      <c r="K1087" s="49">
        <v>1350000</v>
      </c>
      <c r="L1087" s="49">
        <v>1401933.6551784775</v>
      </c>
      <c r="M1087" s="50">
        <f t="shared" si="20"/>
        <v>26</v>
      </c>
      <c r="N1087" s="68" t="s">
        <v>349</v>
      </c>
    </row>
    <row r="1088" spans="1:14" ht="95.25" customHeight="1" x14ac:dyDescent="0.25">
      <c r="A1088" s="86">
        <v>1080</v>
      </c>
      <c r="B1088" s="50" t="s">
        <v>1855</v>
      </c>
      <c r="C1088" s="69" t="s">
        <v>1856</v>
      </c>
      <c r="D1088" s="69" t="s">
        <v>47</v>
      </c>
      <c r="E1088" s="69" t="s">
        <v>1500</v>
      </c>
      <c r="F1088" s="69" t="s">
        <v>1547</v>
      </c>
      <c r="G1088" s="69" t="s">
        <v>1548</v>
      </c>
      <c r="H1088" s="47">
        <v>45</v>
      </c>
      <c r="I1088" s="48" t="s">
        <v>1502</v>
      </c>
      <c r="J1088" s="50" t="s">
        <v>1503</v>
      </c>
      <c r="K1088" s="49">
        <v>1355378.5</v>
      </c>
      <c r="L1088" s="49">
        <v>1449579.0630659789</v>
      </c>
      <c r="M1088" s="50">
        <f t="shared" si="20"/>
        <v>27</v>
      </c>
      <c r="N1088" s="68" t="s">
        <v>349</v>
      </c>
    </row>
    <row r="1089" spans="1:14" ht="95.25" customHeight="1" x14ac:dyDescent="0.25">
      <c r="A1089" s="86">
        <v>1081</v>
      </c>
      <c r="B1089" s="50" t="s">
        <v>1855</v>
      </c>
      <c r="C1089" s="69" t="s">
        <v>1856</v>
      </c>
      <c r="D1089" s="69" t="s">
        <v>1438</v>
      </c>
      <c r="E1089" s="69" t="s">
        <v>1465</v>
      </c>
      <c r="F1089" s="69" t="s">
        <v>1565</v>
      </c>
      <c r="G1089" s="87" t="s">
        <v>1548</v>
      </c>
      <c r="H1089" s="47">
        <v>60</v>
      </c>
      <c r="I1089" s="48" t="s">
        <v>81</v>
      </c>
      <c r="J1089" s="50" t="s">
        <v>1818</v>
      </c>
      <c r="K1089" s="49">
        <v>1364806.5</v>
      </c>
      <c r="L1089" s="49">
        <v>1353152.1624215071</v>
      </c>
      <c r="M1089" s="50">
        <f t="shared" si="20"/>
        <v>28</v>
      </c>
      <c r="N1089" s="68" t="s">
        <v>349</v>
      </c>
    </row>
    <row r="1090" spans="1:14" ht="95.25" customHeight="1" x14ac:dyDescent="0.25">
      <c r="A1090" s="86">
        <v>1082</v>
      </c>
      <c r="B1090" s="50" t="s">
        <v>1855</v>
      </c>
      <c r="C1090" s="69" t="s">
        <v>1856</v>
      </c>
      <c r="D1090" s="69" t="s">
        <v>1438</v>
      </c>
      <c r="E1090" s="69" t="s">
        <v>1465</v>
      </c>
      <c r="F1090" s="69" t="s">
        <v>1566</v>
      </c>
      <c r="G1090" s="69" t="s">
        <v>1550</v>
      </c>
      <c r="H1090" s="47">
        <v>60</v>
      </c>
      <c r="I1090" s="48" t="s">
        <v>81</v>
      </c>
      <c r="J1090" s="50" t="s">
        <v>1818</v>
      </c>
      <c r="K1090" s="49">
        <v>1367302</v>
      </c>
      <c r="L1090" s="49">
        <v>1355626.3528809771</v>
      </c>
      <c r="M1090" s="50">
        <f t="shared" si="20"/>
        <v>29</v>
      </c>
      <c r="N1090" s="68" t="s">
        <v>349</v>
      </c>
    </row>
    <row r="1091" spans="1:14" ht="95.25" customHeight="1" x14ac:dyDescent="0.25">
      <c r="A1091" s="86">
        <v>1083</v>
      </c>
      <c r="B1091" s="50" t="s">
        <v>1855</v>
      </c>
      <c r="C1091" s="69" t="s">
        <v>1856</v>
      </c>
      <c r="D1091" s="69" t="s">
        <v>39</v>
      </c>
      <c r="E1091" s="69" t="s">
        <v>1465</v>
      </c>
      <c r="F1091" s="69" t="s">
        <v>1823</v>
      </c>
      <c r="G1091" s="69" t="s">
        <v>1562</v>
      </c>
      <c r="H1091" s="47">
        <v>60</v>
      </c>
      <c r="I1091" s="48" t="s">
        <v>176</v>
      </c>
      <c r="J1091" s="50" t="s">
        <v>292</v>
      </c>
      <c r="K1091" s="49">
        <v>1375000</v>
      </c>
      <c r="L1091" s="49">
        <v>1427895.3895336348</v>
      </c>
      <c r="M1091" s="50">
        <f t="shared" si="20"/>
        <v>30</v>
      </c>
      <c r="N1091" s="68" t="s">
        <v>349</v>
      </c>
    </row>
    <row r="1092" spans="1:14" ht="95.25" customHeight="1" x14ac:dyDescent="0.25">
      <c r="A1092" s="86">
        <v>1084</v>
      </c>
      <c r="B1092" s="50" t="s">
        <v>1855</v>
      </c>
      <c r="C1092" s="69" t="s">
        <v>1856</v>
      </c>
      <c r="D1092" s="69" t="s">
        <v>1438</v>
      </c>
      <c r="E1092" s="69" t="s">
        <v>1465</v>
      </c>
      <c r="F1092" s="69" t="s">
        <v>1567</v>
      </c>
      <c r="G1092" s="69" t="s">
        <v>1568</v>
      </c>
      <c r="H1092" s="47">
        <v>60</v>
      </c>
      <c r="I1092" s="48" t="s">
        <v>81</v>
      </c>
      <c r="J1092" s="50" t="s">
        <v>1818</v>
      </c>
      <c r="K1092" s="49">
        <v>1376806.75</v>
      </c>
      <c r="L1092" s="49">
        <v>1365049.940045733</v>
      </c>
      <c r="M1092" s="50">
        <f t="shared" si="20"/>
        <v>31</v>
      </c>
      <c r="N1092" s="68" t="s">
        <v>349</v>
      </c>
    </row>
    <row r="1093" spans="1:14" ht="95.25" customHeight="1" x14ac:dyDescent="0.25">
      <c r="A1093" s="86">
        <v>1085</v>
      </c>
      <c r="B1093" s="50" t="s">
        <v>1855</v>
      </c>
      <c r="C1093" s="69" t="s">
        <v>1856</v>
      </c>
      <c r="D1093" s="69" t="s">
        <v>25</v>
      </c>
      <c r="E1093" s="69" t="s">
        <v>1347</v>
      </c>
      <c r="F1093" s="69" t="s">
        <v>1832</v>
      </c>
      <c r="G1093" s="87" t="s">
        <v>1833</v>
      </c>
      <c r="H1093" s="47">
        <v>90</v>
      </c>
      <c r="I1093" s="48" t="s">
        <v>81</v>
      </c>
      <c r="J1093" s="50" t="s">
        <v>1350</v>
      </c>
      <c r="K1093" s="49">
        <v>1343993.5</v>
      </c>
      <c r="L1093" s="49">
        <v>1334407.1539363049</v>
      </c>
      <c r="M1093" s="50">
        <f t="shared" si="20"/>
        <v>32</v>
      </c>
      <c r="N1093" s="68" t="s">
        <v>349</v>
      </c>
    </row>
    <row r="1094" spans="1:14" ht="95.25" customHeight="1" x14ac:dyDescent="0.25">
      <c r="A1094" s="86">
        <v>1086</v>
      </c>
      <c r="B1094" s="50" t="s">
        <v>1855</v>
      </c>
      <c r="C1094" s="69" t="s">
        <v>1856</v>
      </c>
      <c r="D1094" s="69" t="s">
        <v>1438</v>
      </c>
      <c r="E1094" s="69" t="s">
        <v>1465</v>
      </c>
      <c r="F1094" s="69" t="s">
        <v>1569</v>
      </c>
      <c r="G1094" s="69" t="s">
        <v>1570</v>
      </c>
      <c r="H1094" s="47">
        <v>60</v>
      </c>
      <c r="I1094" s="48" t="s">
        <v>81</v>
      </c>
      <c r="J1094" s="50" t="s">
        <v>1818</v>
      </c>
      <c r="K1094" s="49">
        <v>1382323.3</v>
      </c>
      <c r="L1094" s="49">
        <v>1370519.383195078</v>
      </c>
      <c r="M1094" s="50">
        <f t="shared" si="20"/>
        <v>33</v>
      </c>
      <c r="N1094" s="68" t="s">
        <v>349</v>
      </c>
    </row>
    <row r="1095" spans="1:14" ht="95.25" customHeight="1" x14ac:dyDescent="0.25">
      <c r="A1095" s="86">
        <v>1087</v>
      </c>
      <c r="B1095" s="50" t="s">
        <v>1855</v>
      </c>
      <c r="C1095" s="69" t="s">
        <v>1856</v>
      </c>
      <c r="D1095" s="69" t="s">
        <v>1438</v>
      </c>
      <c r="E1095" s="69" t="s">
        <v>1465</v>
      </c>
      <c r="F1095" s="69" t="s">
        <v>1575</v>
      </c>
      <c r="G1095" s="69" t="s">
        <v>1576</v>
      </c>
      <c r="H1095" s="47">
        <v>60</v>
      </c>
      <c r="I1095" s="48" t="s">
        <v>81</v>
      </c>
      <c r="J1095" s="50" t="s">
        <v>1818</v>
      </c>
      <c r="K1095" s="49">
        <v>1392032.75</v>
      </c>
      <c r="L1095" s="49">
        <v>1380145.9223883071</v>
      </c>
      <c r="M1095" s="50">
        <f t="shared" si="20"/>
        <v>34</v>
      </c>
      <c r="N1095" s="68" t="s">
        <v>349</v>
      </c>
    </row>
    <row r="1096" spans="1:14" ht="95.25" customHeight="1" x14ac:dyDescent="0.25">
      <c r="A1096" s="86">
        <v>1088</v>
      </c>
      <c r="B1096" s="50" t="s">
        <v>1855</v>
      </c>
      <c r="C1096" s="69" t="s">
        <v>1856</v>
      </c>
      <c r="D1096" s="69" t="s">
        <v>9</v>
      </c>
      <c r="E1096" s="69" t="s">
        <v>1347</v>
      </c>
      <c r="F1096" s="69" t="s">
        <v>1834</v>
      </c>
      <c r="G1096" s="87" t="s">
        <v>1833</v>
      </c>
      <c r="H1096" s="47" t="s">
        <v>1399</v>
      </c>
      <c r="I1096" s="91" t="s">
        <v>81</v>
      </c>
      <c r="J1096" s="50" t="s">
        <v>1402</v>
      </c>
      <c r="K1096" s="49">
        <v>1394095</v>
      </c>
      <c r="L1096" s="49">
        <v>1383591.0845150903</v>
      </c>
      <c r="M1096" s="50">
        <f t="shared" si="20"/>
        <v>35</v>
      </c>
      <c r="N1096" s="68" t="s">
        <v>349</v>
      </c>
    </row>
    <row r="1097" spans="1:14" ht="95.25" customHeight="1" x14ac:dyDescent="0.25">
      <c r="A1097" s="86">
        <v>1089</v>
      </c>
      <c r="B1097" s="50" t="s">
        <v>1855</v>
      </c>
      <c r="C1097" s="69" t="s">
        <v>1856</v>
      </c>
      <c r="D1097" s="69" t="s">
        <v>39</v>
      </c>
      <c r="E1097" s="69" t="s">
        <v>1465</v>
      </c>
      <c r="F1097" s="69" t="s">
        <v>1824</v>
      </c>
      <c r="G1097" s="69" t="s">
        <v>1825</v>
      </c>
      <c r="H1097" s="47">
        <v>60</v>
      </c>
      <c r="I1097" s="48" t="s">
        <v>176</v>
      </c>
      <c r="J1097" s="50" t="s">
        <v>1512</v>
      </c>
      <c r="K1097" s="49">
        <v>1396000</v>
      </c>
      <c r="L1097" s="49">
        <v>1449703.2463919665</v>
      </c>
      <c r="M1097" s="50">
        <f t="shared" si="20"/>
        <v>36</v>
      </c>
      <c r="N1097" s="68" t="s">
        <v>349</v>
      </c>
    </row>
    <row r="1098" spans="1:14" ht="95.25" customHeight="1" x14ac:dyDescent="0.25">
      <c r="A1098" s="86">
        <v>1090</v>
      </c>
      <c r="B1098" s="50" t="s">
        <v>1855</v>
      </c>
      <c r="C1098" s="69" t="s">
        <v>1856</v>
      </c>
      <c r="D1098" s="69" t="s">
        <v>39</v>
      </c>
      <c r="E1098" s="69" t="s">
        <v>1465</v>
      </c>
      <c r="F1098" s="69" t="s">
        <v>1824</v>
      </c>
      <c r="G1098" s="69" t="s">
        <v>1825</v>
      </c>
      <c r="H1098" s="47">
        <v>60</v>
      </c>
      <c r="I1098" s="48" t="s">
        <v>176</v>
      </c>
      <c r="J1098" s="50" t="s">
        <v>292</v>
      </c>
      <c r="K1098" s="49">
        <v>1396000</v>
      </c>
      <c r="L1098" s="49">
        <v>1449703.2463919665</v>
      </c>
      <c r="M1098" s="50">
        <f t="shared" ref="M1098:M1161" si="21">IF(B1098=B1097,M1097+1,1)</f>
        <v>37</v>
      </c>
      <c r="N1098" s="68" t="s">
        <v>349</v>
      </c>
    </row>
    <row r="1099" spans="1:14" ht="95.25" customHeight="1" x14ac:dyDescent="0.25">
      <c r="A1099" s="86">
        <v>1091</v>
      </c>
      <c r="B1099" s="50" t="s">
        <v>1855</v>
      </c>
      <c r="C1099" s="69" t="s">
        <v>1856</v>
      </c>
      <c r="D1099" s="69" t="s">
        <v>39</v>
      </c>
      <c r="E1099" s="69" t="s">
        <v>1465</v>
      </c>
      <c r="F1099" s="69" t="s">
        <v>1824</v>
      </c>
      <c r="G1099" s="69" t="s">
        <v>1825</v>
      </c>
      <c r="H1099" s="47">
        <v>60</v>
      </c>
      <c r="I1099" s="48" t="s">
        <v>176</v>
      </c>
      <c r="J1099" s="50" t="s">
        <v>1670</v>
      </c>
      <c r="K1099" s="49">
        <v>1399000</v>
      </c>
      <c r="L1099" s="49">
        <v>1452818.6545145854</v>
      </c>
      <c r="M1099" s="50">
        <f t="shared" si="21"/>
        <v>38</v>
      </c>
      <c r="N1099" s="68" t="s">
        <v>349</v>
      </c>
    </row>
    <row r="1100" spans="1:14" ht="95.25" customHeight="1" x14ac:dyDescent="0.25">
      <c r="A1100" s="86">
        <v>1092</v>
      </c>
      <c r="B1100" s="50" t="s">
        <v>1855</v>
      </c>
      <c r="C1100" s="69" t="s">
        <v>1856</v>
      </c>
      <c r="D1100" s="69" t="s">
        <v>39</v>
      </c>
      <c r="E1100" s="69" t="s">
        <v>1465</v>
      </c>
      <c r="F1100" s="69" t="s">
        <v>1771</v>
      </c>
      <c r="G1100" s="69" t="s">
        <v>1570</v>
      </c>
      <c r="H1100" s="47">
        <v>90</v>
      </c>
      <c r="I1100" s="48" t="s">
        <v>176</v>
      </c>
      <c r="J1100" s="50" t="s">
        <v>1512</v>
      </c>
      <c r="K1100" s="49">
        <v>1400000</v>
      </c>
      <c r="L1100" s="49">
        <v>1453857.1238887915</v>
      </c>
      <c r="M1100" s="50">
        <f t="shared" si="21"/>
        <v>39</v>
      </c>
      <c r="N1100" s="68" t="s">
        <v>349</v>
      </c>
    </row>
    <row r="1101" spans="1:14" ht="95.25" customHeight="1" x14ac:dyDescent="0.25">
      <c r="A1101" s="86">
        <v>1093</v>
      </c>
      <c r="B1101" s="50" t="s">
        <v>1855</v>
      </c>
      <c r="C1101" s="69" t="s">
        <v>1856</v>
      </c>
      <c r="D1101" s="69" t="s">
        <v>39</v>
      </c>
      <c r="E1101" s="69" t="s">
        <v>1465</v>
      </c>
      <c r="F1101" s="69" t="s">
        <v>1828</v>
      </c>
      <c r="G1101" s="69" t="s">
        <v>1550</v>
      </c>
      <c r="H1101" s="47">
        <v>90</v>
      </c>
      <c r="I1101" s="48" t="s">
        <v>176</v>
      </c>
      <c r="J1101" s="50" t="s">
        <v>1670</v>
      </c>
      <c r="K1101" s="49">
        <v>1400000</v>
      </c>
      <c r="L1101" s="49">
        <v>1453857.1238887915</v>
      </c>
      <c r="M1101" s="50">
        <f t="shared" si="21"/>
        <v>40</v>
      </c>
      <c r="N1101" s="68" t="s">
        <v>349</v>
      </c>
    </row>
    <row r="1102" spans="1:14" ht="95.25" customHeight="1" x14ac:dyDescent="0.25">
      <c r="A1102" s="86">
        <v>1094</v>
      </c>
      <c r="B1102" s="50" t="s">
        <v>1855</v>
      </c>
      <c r="C1102" s="69" t="s">
        <v>1856</v>
      </c>
      <c r="D1102" s="69" t="s">
        <v>1438</v>
      </c>
      <c r="E1102" s="69" t="s">
        <v>1465</v>
      </c>
      <c r="F1102" s="69" t="s">
        <v>1577</v>
      </c>
      <c r="G1102" s="87" t="s">
        <v>1554</v>
      </c>
      <c r="H1102" s="47">
        <v>60</v>
      </c>
      <c r="I1102" s="48" t="s">
        <v>81</v>
      </c>
      <c r="J1102" s="50" t="s">
        <v>1818</v>
      </c>
      <c r="K1102" s="49">
        <v>1405557.9</v>
      </c>
      <c r="L1102" s="49">
        <v>1393555.5786066612</v>
      </c>
      <c r="M1102" s="50">
        <f t="shared" si="21"/>
        <v>41</v>
      </c>
      <c r="N1102" s="68" t="s">
        <v>349</v>
      </c>
    </row>
    <row r="1103" spans="1:14" ht="95.25" customHeight="1" x14ac:dyDescent="0.25">
      <c r="A1103" s="86">
        <v>1095</v>
      </c>
      <c r="B1103" s="50" t="s">
        <v>1855</v>
      </c>
      <c r="C1103" s="69" t="s">
        <v>1856</v>
      </c>
      <c r="D1103" s="69" t="s">
        <v>39</v>
      </c>
      <c r="E1103" s="69" t="s">
        <v>1465</v>
      </c>
      <c r="F1103" s="69" t="s">
        <v>1827</v>
      </c>
      <c r="G1103" s="69" t="s">
        <v>1568</v>
      </c>
      <c r="H1103" s="47">
        <v>60</v>
      </c>
      <c r="I1103" s="48" t="s">
        <v>176</v>
      </c>
      <c r="J1103" s="50" t="s">
        <v>1512</v>
      </c>
      <c r="K1103" s="49">
        <v>1410000</v>
      </c>
      <c r="L1103" s="49">
        <v>1464241.8176308549</v>
      </c>
      <c r="M1103" s="50">
        <f t="shared" si="21"/>
        <v>42</v>
      </c>
      <c r="N1103" s="68" t="s">
        <v>349</v>
      </c>
    </row>
    <row r="1104" spans="1:14" ht="95.25" customHeight="1" x14ac:dyDescent="0.25">
      <c r="A1104" s="86">
        <v>1096</v>
      </c>
      <c r="B1104" s="50" t="s">
        <v>1855</v>
      </c>
      <c r="C1104" s="69" t="s">
        <v>1856</v>
      </c>
      <c r="D1104" s="69" t="s">
        <v>47</v>
      </c>
      <c r="E1104" s="69" t="s">
        <v>1500</v>
      </c>
      <c r="F1104" s="69" t="s">
        <v>1556</v>
      </c>
      <c r="G1104" s="69" t="s">
        <v>1557</v>
      </c>
      <c r="H1104" s="47">
        <v>45</v>
      </c>
      <c r="I1104" s="48" t="s">
        <v>1558</v>
      </c>
      <c r="J1104" s="50" t="s">
        <v>1503</v>
      </c>
      <c r="K1104" s="49">
        <v>1414224</v>
      </c>
      <c r="L1104" s="49">
        <v>1512514.4016121114</v>
      </c>
      <c r="M1104" s="50">
        <f t="shared" si="21"/>
        <v>43</v>
      </c>
      <c r="N1104" s="68" t="s">
        <v>349</v>
      </c>
    </row>
    <row r="1105" spans="1:14" ht="95.25" customHeight="1" x14ac:dyDescent="0.25">
      <c r="A1105" s="86">
        <v>1097</v>
      </c>
      <c r="B1105" s="50" t="s">
        <v>1855</v>
      </c>
      <c r="C1105" s="69" t="s">
        <v>1856</v>
      </c>
      <c r="D1105" s="69" t="s">
        <v>39</v>
      </c>
      <c r="E1105" s="69" t="s">
        <v>1465</v>
      </c>
      <c r="F1105" s="69" t="s">
        <v>1857</v>
      </c>
      <c r="G1105" s="69" t="s">
        <v>1557</v>
      </c>
      <c r="H1105" s="47">
        <v>60</v>
      </c>
      <c r="I1105" s="48" t="s">
        <v>176</v>
      </c>
      <c r="J1105" s="50" t="s">
        <v>1512</v>
      </c>
      <c r="K1105" s="49">
        <v>1430000</v>
      </c>
      <c r="L1105" s="49">
        <v>1485011.2051149802</v>
      </c>
      <c r="M1105" s="50">
        <f t="shared" si="21"/>
        <v>44</v>
      </c>
      <c r="N1105" s="68" t="s">
        <v>349</v>
      </c>
    </row>
    <row r="1106" spans="1:14" ht="95.25" customHeight="1" x14ac:dyDescent="0.25">
      <c r="A1106" s="86">
        <v>1098</v>
      </c>
      <c r="B1106" s="50" t="s">
        <v>1855</v>
      </c>
      <c r="C1106" s="69" t="s">
        <v>1856</v>
      </c>
      <c r="D1106" s="69" t="s">
        <v>1438</v>
      </c>
      <c r="E1106" s="69" t="s">
        <v>1465</v>
      </c>
      <c r="F1106" s="69" t="s">
        <v>1569</v>
      </c>
      <c r="G1106" s="69" t="s">
        <v>1557</v>
      </c>
      <c r="H1106" s="47">
        <v>60</v>
      </c>
      <c r="I1106" s="48" t="s">
        <v>81</v>
      </c>
      <c r="J1106" s="50" t="s">
        <v>1818</v>
      </c>
      <c r="K1106" s="49">
        <v>1431223.6</v>
      </c>
      <c r="L1106" s="49">
        <v>1419002.1144013412</v>
      </c>
      <c r="M1106" s="50">
        <f t="shared" si="21"/>
        <v>45</v>
      </c>
      <c r="N1106" s="68" t="s">
        <v>349</v>
      </c>
    </row>
    <row r="1107" spans="1:14" ht="95.25" customHeight="1" x14ac:dyDescent="0.25">
      <c r="A1107" s="86">
        <v>1099</v>
      </c>
      <c r="B1107" s="50" t="s">
        <v>1855</v>
      </c>
      <c r="C1107" s="69" t="s">
        <v>1856</v>
      </c>
      <c r="D1107" s="69" t="s">
        <v>39</v>
      </c>
      <c r="E1107" s="69" t="s">
        <v>1465</v>
      </c>
      <c r="F1107" s="69" t="s">
        <v>1771</v>
      </c>
      <c r="G1107" s="69" t="s">
        <v>1570</v>
      </c>
      <c r="H1107" s="47">
        <v>90</v>
      </c>
      <c r="I1107" s="48" t="s">
        <v>176</v>
      </c>
      <c r="J1107" s="50" t="s">
        <v>1670</v>
      </c>
      <c r="K1107" s="49">
        <v>1437000</v>
      </c>
      <c r="L1107" s="49">
        <v>1492280.4907344242</v>
      </c>
      <c r="M1107" s="50">
        <f t="shared" si="21"/>
        <v>46</v>
      </c>
      <c r="N1107" s="68" t="s">
        <v>349</v>
      </c>
    </row>
    <row r="1108" spans="1:14" ht="95.25" customHeight="1" x14ac:dyDescent="0.25">
      <c r="A1108" s="86">
        <v>1100</v>
      </c>
      <c r="B1108" s="50" t="s">
        <v>1855</v>
      </c>
      <c r="C1108" s="69" t="s">
        <v>1856</v>
      </c>
      <c r="D1108" s="69" t="s">
        <v>39</v>
      </c>
      <c r="E1108" s="69" t="s">
        <v>1465</v>
      </c>
      <c r="F1108" s="69" t="s">
        <v>1771</v>
      </c>
      <c r="G1108" s="69" t="s">
        <v>1570</v>
      </c>
      <c r="H1108" s="47">
        <v>90</v>
      </c>
      <c r="I1108" s="48" t="s">
        <v>176</v>
      </c>
      <c r="J1108" s="50" t="s">
        <v>292</v>
      </c>
      <c r="K1108" s="49">
        <v>1439000</v>
      </c>
      <c r="L1108" s="49">
        <v>1494357.4294828365</v>
      </c>
      <c r="M1108" s="50">
        <f t="shared" si="21"/>
        <v>47</v>
      </c>
      <c r="N1108" s="68" t="s">
        <v>349</v>
      </c>
    </row>
    <row r="1109" spans="1:14" ht="95.25" customHeight="1" x14ac:dyDescent="0.25">
      <c r="A1109" s="86">
        <v>1101</v>
      </c>
      <c r="B1109" s="50" t="s">
        <v>1855</v>
      </c>
      <c r="C1109" s="69" t="s">
        <v>1856</v>
      </c>
      <c r="D1109" s="69" t="s">
        <v>39</v>
      </c>
      <c r="E1109" s="69" t="s">
        <v>1465</v>
      </c>
      <c r="F1109" s="69" t="s">
        <v>1771</v>
      </c>
      <c r="G1109" s="69" t="s">
        <v>1570</v>
      </c>
      <c r="H1109" s="47">
        <v>90</v>
      </c>
      <c r="I1109" s="48" t="s">
        <v>176</v>
      </c>
      <c r="J1109" s="50" t="s">
        <v>1476</v>
      </c>
      <c r="K1109" s="49">
        <v>1440000</v>
      </c>
      <c r="L1109" s="49">
        <v>1495395.8988570429</v>
      </c>
      <c r="M1109" s="50">
        <f t="shared" si="21"/>
        <v>48</v>
      </c>
      <c r="N1109" s="68" t="s">
        <v>349</v>
      </c>
    </row>
    <row r="1110" spans="1:14" ht="95.25" customHeight="1" x14ac:dyDescent="0.25">
      <c r="A1110" s="86">
        <v>1102</v>
      </c>
      <c r="B1110" s="50" t="s">
        <v>1855</v>
      </c>
      <c r="C1110" s="69" t="s">
        <v>1856</v>
      </c>
      <c r="D1110" s="69" t="s">
        <v>39</v>
      </c>
      <c r="E1110" s="69" t="s">
        <v>1465</v>
      </c>
      <c r="F1110" s="69" t="s">
        <v>1826</v>
      </c>
      <c r="G1110" s="69" t="s">
        <v>1557</v>
      </c>
      <c r="H1110" s="47">
        <v>60</v>
      </c>
      <c r="I1110" s="48" t="s">
        <v>176</v>
      </c>
      <c r="J1110" s="50" t="s">
        <v>292</v>
      </c>
      <c r="K1110" s="49">
        <v>1440000</v>
      </c>
      <c r="L1110" s="49">
        <v>1495395.8988570429</v>
      </c>
      <c r="M1110" s="50">
        <f t="shared" si="21"/>
        <v>49</v>
      </c>
      <c r="N1110" s="68" t="s">
        <v>349</v>
      </c>
    </row>
    <row r="1111" spans="1:14" ht="95.25" customHeight="1" x14ac:dyDescent="0.25">
      <c r="A1111" s="86">
        <v>1103</v>
      </c>
      <c r="B1111" s="50" t="s">
        <v>1855</v>
      </c>
      <c r="C1111" s="69" t="s">
        <v>1856</v>
      </c>
      <c r="D1111" s="69" t="s">
        <v>848</v>
      </c>
      <c r="E1111" s="69" t="s">
        <v>849</v>
      </c>
      <c r="F1111" s="69" t="s">
        <v>1848</v>
      </c>
      <c r="G1111" s="87" t="s">
        <v>1849</v>
      </c>
      <c r="H1111" s="47">
        <v>90</v>
      </c>
      <c r="I1111" s="48" t="s">
        <v>81</v>
      </c>
      <c r="J1111" s="50" t="s">
        <v>1360</v>
      </c>
      <c r="K1111" s="49">
        <v>1440709.0199999998</v>
      </c>
      <c r="L1111" s="49">
        <v>1431286.7650884746</v>
      </c>
      <c r="M1111" s="50">
        <f t="shared" si="21"/>
        <v>50</v>
      </c>
      <c r="N1111" s="68" t="s">
        <v>349</v>
      </c>
    </row>
    <row r="1112" spans="1:14" ht="95.25" customHeight="1" x14ac:dyDescent="0.25">
      <c r="A1112" s="86">
        <v>1104</v>
      </c>
      <c r="B1112" s="50" t="s">
        <v>1855</v>
      </c>
      <c r="C1112" s="69" t="s">
        <v>1856</v>
      </c>
      <c r="D1112" s="69" t="s">
        <v>47</v>
      </c>
      <c r="E1112" s="69" t="s">
        <v>1500</v>
      </c>
      <c r="F1112" s="69" t="s">
        <v>1556</v>
      </c>
      <c r="G1112" s="87" t="s">
        <v>1570</v>
      </c>
      <c r="H1112" s="47">
        <v>45</v>
      </c>
      <c r="I1112" s="48" t="s">
        <v>1558</v>
      </c>
      <c r="J1112" s="50" t="s">
        <v>1503</v>
      </c>
      <c r="K1112" s="49">
        <v>1444170</v>
      </c>
      <c r="L1112" s="49">
        <v>1544541.6874385974</v>
      </c>
      <c r="M1112" s="50">
        <f t="shared" si="21"/>
        <v>51</v>
      </c>
      <c r="N1112" s="68" t="s">
        <v>349</v>
      </c>
    </row>
    <row r="1113" spans="1:14" ht="95.25" customHeight="1" x14ac:dyDescent="0.25">
      <c r="A1113" s="86">
        <v>1105</v>
      </c>
      <c r="B1113" s="50" t="s">
        <v>1855</v>
      </c>
      <c r="C1113" s="69" t="s">
        <v>1856</v>
      </c>
      <c r="D1113" s="69" t="s">
        <v>39</v>
      </c>
      <c r="E1113" s="69" t="s">
        <v>1465</v>
      </c>
      <c r="F1113" s="69" t="s">
        <v>1771</v>
      </c>
      <c r="G1113" s="69" t="s">
        <v>1570</v>
      </c>
      <c r="H1113" s="47">
        <v>90</v>
      </c>
      <c r="I1113" s="48" t="s">
        <v>176</v>
      </c>
      <c r="J1113" s="50" t="s">
        <v>1555</v>
      </c>
      <c r="K1113" s="49">
        <v>1445000</v>
      </c>
      <c r="L1113" s="49">
        <v>1500588.2457280743</v>
      </c>
      <c r="M1113" s="50">
        <f t="shared" si="21"/>
        <v>52</v>
      </c>
      <c r="N1113" s="68" t="s">
        <v>349</v>
      </c>
    </row>
    <row r="1114" spans="1:14" ht="95.25" customHeight="1" x14ac:dyDescent="0.25">
      <c r="A1114" s="86">
        <v>1106</v>
      </c>
      <c r="B1114" s="50" t="s">
        <v>1855</v>
      </c>
      <c r="C1114" s="69" t="s">
        <v>1856</v>
      </c>
      <c r="D1114" s="69" t="s">
        <v>39</v>
      </c>
      <c r="E1114" s="69" t="s">
        <v>1465</v>
      </c>
      <c r="F1114" s="69" t="s">
        <v>1829</v>
      </c>
      <c r="G1114" s="69" t="s">
        <v>1576</v>
      </c>
      <c r="H1114" s="47">
        <v>60</v>
      </c>
      <c r="I1114" s="48" t="s">
        <v>176</v>
      </c>
      <c r="J1114" s="50" t="s">
        <v>1512</v>
      </c>
      <c r="K1114" s="49">
        <v>1446000</v>
      </c>
      <c r="L1114" s="49">
        <v>1501626.7151022805</v>
      </c>
      <c r="M1114" s="50">
        <f t="shared" si="21"/>
        <v>53</v>
      </c>
      <c r="N1114" s="68" t="s">
        <v>349</v>
      </c>
    </row>
    <row r="1115" spans="1:14" ht="95.25" customHeight="1" x14ac:dyDescent="0.25">
      <c r="A1115" s="86">
        <v>1107</v>
      </c>
      <c r="B1115" s="50" t="s">
        <v>1855</v>
      </c>
      <c r="C1115" s="69" t="s">
        <v>1856</v>
      </c>
      <c r="D1115" s="69" t="s">
        <v>39</v>
      </c>
      <c r="E1115" s="69" t="s">
        <v>1465</v>
      </c>
      <c r="F1115" s="69" t="s">
        <v>1858</v>
      </c>
      <c r="G1115" s="69" t="s">
        <v>1859</v>
      </c>
      <c r="H1115" s="47">
        <v>60</v>
      </c>
      <c r="I1115" s="48" t="s">
        <v>176</v>
      </c>
      <c r="J1115" s="50" t="s">
        <v>1555</v>
      </c>
      <c r="K1115" s="49">
        <v>1450000</v>
      </c>
      <c r="L1115" s="49">
        <v>1505780.5925991058</v>
      </c>
      <c r="M1115" s="50">
        <f t="shared" si="21"/>
        <v>54</v>
      </c>
      <c r="N1115" s="68" t="s">
        <v>349</v>
      </c>
    </row>
    <row r="1116" spans="1:14" ht="95.25" customHeight="1" x14ac:dyDescent="0.25">
      <c r="A1116" s="86">
        <v>1108</v>
      </c>
      <c r="B1116" s="50" t="s">
        <v>1855</v>
      </c>
      <c r="C1116" s="69" t="s">
        <v>1856</v>
      </c>
      <c r="D1116" s="69" t="s">
        <v>1438</v>
      </c>
      <c r="E1116" s="69" t="s">
        <v>1465</v>
      </c>
      <c r="F1116" s="69" t="s">
        <v>1578</v>
      </c>
      <c r="G1116" s="69" t="s">
        <v>1579</v>
      </c>
      <c r="H1116" s="47">
        <v>60</v>
      </c>
      <c r="I1116" s="48" t="s">
        <v>81</v>
      </c>
      <c r="J1116" s="50" t="s">
        <v>1818</v>
      </c>
      <c r="K1116" s="49">
        <v>1450580.4</v>
      </c>
      <c r="L1116" s="49">
        <v>1438193.6230712957</v>
      </c>
      <c r="M1116" s="50">
        <f t="shared" si="21"/>
        <v>55</v>
      </c>
      <c r="N1116" s="68" t="s">
        <v>349</v>
      </c>
    </row>
    <row r="1117" spans="1:14" ht="95.25" customHeight="1" x14ac:dyDescent="0.25">
      <c r="A1117" s="86">
        <v>1109</v>
      </c>
      <c r="B1117" s="50" t="s">
        <v>1855</v>
      </c>
      <c r="C1117" s="69" t="s">
        <v>1856</v>
      </c>
      <c r="D1117" s="69" t="s">
        <v>39</v>
      </c>
      <c r="E1117" s="69" t="s">
        <v>1465</v>
      </c>
      <c r="F1117" s="69" t="s">
        <v>1826</v>
      </c>
      <c r="G1117" s="69" t="s">
        <v>1557</v>
      </c>
      <c r="H1117" s="47">
        <v>60</v>
      </c>
      <c r="I1117" s="48" t="s">
        <v>176</v>
      </c>
      <c r="J1117" s="50" t="s">
        <v>1670</v>
      </c>
      <c r="K1117" s="49">
        <v>1453000</v>
      </c>
      <c r="L1117" s="49">
        <v>1508896.0007217245</v>
      </c>
      <c r="M1117" s="50">
        <f t="shared" si="21"/>
        <v>56</v>
      </c>
      <c r="N1117" s="68" t="s">
        <v>349</v>
      </c>
    </row>
    <row r="1118" spans="1:14" ht="95.25" customHeight="1" x14ac:dyDescent="0.25">
      <c r="A1118" s="86">
        <v>1110</v>
      </c>
      <c r="B1118" s="50" t="s">
        <v>1855</v>
      </c>
      <c r="C1118" s="69" t="s">
        <v>1856</v>
      </c>
      <c r="D1118" s="69" t="s">
        <v>1438</v>
      </c>
      <c r="E1118" s="69" t="s">
        <v>1465</v>
      </c>
      <c r="F1118" s="69" t="s">
        <v>1578</v>
      </c>
      <c r="G1118" s="69" t="s">
        <v>1564</v>
      </c>
      <c r="H1118" s="47">
        <v>60</v>
      </c>
      <c r="I1118" s="48" t="s">
        <v>81</v>
      </c>
      <c r="J1118" s="50" t="s">
        <v>1818</v>
      </c>
      <c r="K1118" s="49">
        <v>1457585.05</v>
      </c>
      <c r="L1118" s="49">
        <v>1445138.4590568407</v>
      </c>
      <c r="M1118" s="50">
        <f t="shared" si="21"/>
        <v>57</v>
      </c>
      <c r="N1118" s="68" t="s">
        <v>349</v>
      </c>
    </row>
    <row r="1119" spans="1:14" ht="95.25" customHeight="1" x14ac:dyDescent="0.25">
      <c r="A1119" s="86">
        <v>1111</v>
      </c>
      <c r="B1119" s="50" t="s">
        <v>1855</v>
      </c>
      <c r="C1119" s="69" t="s">
        <v>1856</v>
      </c>
      <c r="D1119" s="69" t="s">
        <v>44</v>
      </c>
      <c r="E1119" s="69" t="s">
        <v>1361</v>
      </c>
      <c r="F1119" s="69" t="s">
        <v>1531</v>
      </c>
      <c r="G1119" s="87" t="s">
        <v>1559</v>
      </c>
      <c r="H1119" s="47">
        <v>30</v>
      </c>
      <c r="I1119" s="48" t="s">
        <v>1363</v>
      </c>
      <c r="J1119" s="50" t="s">
        <v>1364</v>
      </c>
      <c r="K1119" s="49">
        <v>1460000</v>
      </c>
      <c r="L1119" s="49">
        <v>1450583.587620341</v>
      </c>
      <c r="M1119" s="50">
        <f t="shared" si="21"/>
        <v>58</v>
      </c>
      <c r="N1119" s="68" t="s">
        <v>349</v>
      </c>
    </row>
    <row r="1120" spans="1:14" ht="95.25" customHeight="1" x14ac:dyDescent="0.25">
      <c r="A1120" s="86">
        <v>1112</v>
      </c>
      <c r="B1120" s="50" t="s">
        <v>1855</v>
      </c>
      <c r="C1120" s="69" t="s">
        <v>1856</v>
      </c>
      <c r="D1120" s="69" t="s">
        <v>44</v>
      </c>
      <c r="E1120" s="69" t="s">
        <v>1361</v>
      </c>
      <c r="F1120" s="69" t="s">
        <v>1839</v>
      </c>
      <c r="G1120" s="87" t="s">
        <v>1847</v>
      </c>
      <c r="H1120" s="47">
        <v>30</v>
      </c>
      <c r="I1120" s="48" t="s">
        <v>1363</v>
      </c>
      <c r="J1120" s="50" t="s">
        <v>1364</v>
      </c>
      <c r="K1120" s="49">
        <v>1460000</v>
      </c>
      <c r="L1120" s="49">
        <v>1450407.5799123102</v>
      </c>
      <c r="M1120" s="50">
        <f t="shared" si="21"/>
        <v>59</v>
      </c>
      <c r="N1120" s="68" t="s">
        <v>349</v>
      </c>
    </row>
    <row r="1121" spans="1:14" ht="95.25" customHeight="1" x14ac:dyDescent="0.25">
      <c r="A1121" s="86">
        <v>1113</v>
      </c>
      <c r="B1121" s="50" t="s">
        <v>1855</v>
      </c>
      <c r="C1121" s="69" t="s">
        <v>1856</v>
      </c>
      <c r="D1121" s="69" t="s">
        <v>44</v>
      </c>
      <c r="E1121" s="69" t="s">
        <v>1361</v>
      </c>
      <c r="F1121" s="69" t="s">
        <v>1846</v>
      </c>
      <c r="G1121" s="87" t="s">
        <v>1560</v>
      </c>
      <c r="H1121" s="47">
        <v>30</v>
      </c>
      <c r="I1121" s="48" t="s">
        <v>1363</v>
      </c>
      <c r="J1121" s="50" t="s">
        <v>1364</v>
      </c>
      <c r="K1121" s="49">
        <v>1460000</v>
      </c>
      <c r="L1121" s="49">
        <v>1450495.5837663258</v>
      </c>
      <c r="M1121" s="50">
        <f t="shared" si="21"/>
        <v>60</v>
      </c>
      <c r="N1121" s="68" t="s">
        <v>349</v>
      </c>
    </row>
    <row r="1122" spans="1:14" ht="95.25" customHeight="1" x14ac:dyDescent="0.25">
      <c r="A1122" s="86">
        <v>1114</v>
      </c>
      <c r="B1122" s="50" t="s">
        <v>1855</v>
      </c>
      <c r="C1122" s="69" t="s">
        <v>1856</v>
      </c>
      <c r="D1122" s="69" t="s">
        <v>848</v>
      </c>
      <c r="E1122" s="69" t="s">
        <v>849</v>
      </c>
      <c r="F1122" s="69" t="s">
        <v>1852</v>
      </c>
      <c r="G1122" s="87" t="s">
        <v>1853</v>
      </c>
      <c r="H1122" s="47">
        <v>90</v>
      </c>
      <c r="I1122" s="48" t="s">
        <v>81</v>
      </c>
      <c r="J1122" s="50" t="s">
        <v>1360</v>
      </c>
      <c r="K1122" s="49">
        <v>1471361.0369999998</v>
      </c>
      <c r="L1122" s="49">
        <v>1461664.4103003207</v>
      </c>
      <c r="M1122" s="50">
        <f t="shared" si="21"/>
        <v>61</v>
      </c>
      <c r="N1122" s="68" t="s">
        <v>349</v>
      </c>
    </row>
    <row r="1123" spans="1:14" ht="95.25" customHeight="1" x14ac:dyDescent="0.25">
      <c r="A1123" s="86">
        <v>1115</v>
      </c>
      <c r="B1123" s="50" t="s">
        <v>1855</v>
      </c>
      <c r="C1123" s="69" t="s">
        <v>1856</v>
      </c>
      <c r="D1123" s="69" t="s">
        <v>1438</v>
      </c>
      <c r="E1123" s="69" t="s">
        <v>1465</v>
      </c>
      <c r="F1123" s="69" t="s">
        <v>1580</v>
      </c>
      <c r="G1123" s="69" t="s">
        <v>1573</v>
      </c>
      <c r="H1123" s="47">
        <v>60</v>
      </c>
      <c r="I1123" s="48" t="s">
        <v>81</v>
      </c>
      <c r="J1123" s="50" t="s">
        <v>1818</v>
      </c>
      <c r="K1123" s="49">
        <v>1471820.9</v>
      </c>
      <c r="L1123" s="49">
        <v>1459252.7464751732</v>
      </c>
      <c r="M1123" s="50">
        <f t="shared" si="21"/>
        <v>62</v>
      </c>
      <c r="N1123" s="68" t="s">
        <v>349</v>
      </c>
    </row>
    <row r="1124" spans="1:14" ht="95.25" customHeight="1" x14ac:dyDescent="0.25">
      <c r="A1124" s="86">
        <v>1116</v>
      </c>
      <c r="B1124" s="50" t="s">
        <v>1855</v>
      </c>
      <c r="C1124" s="69" t="s">
        <v>1856</v>
      </c>
      <c r="D1124" s="69" t="s">
        <v>1438</v>
      </c>
      <c r="E1124" s="69" t="s">
        <v>1465</v>
      </c>
      <c r="F1124" s="69" t="s">
        <v>1586</v>
      </c>
      <c r="G1124" s="69" t="s">
        <v>1587</v>
      </c>
      <c r="H1124" s="47">
        <v>60</v>
      </c>
      <c r="I1124" s="48" t="s">
        <v>81</v>
      </c>
      <c r="J1124" s="50" t="s">
        <v>1818</v>
      </c>
      <c r="K1124" s="49">
        <v>1498205.35</v>
      </c>
      <c r="L1124" s="49">
        <v>1485411.8947293777</v>
      </c>
      <c r="M1124" s="50">
        <f t="shared" si="21"/>
        <v>63</v>
      </c>
      <c r="N1124" s="68" t="s">
        <v>349</v>
      </c>
    </row>
    <row r="1125" spans="1:14" ht="95.25" customHeight="1" x14ac:dyDescent="0.25">
      <c r="A1125" s="86">
        <v>1117</v>
      </c>
      <c r="B1125" s="50" t="s">
        <v>1855</v>
      </c>
      <c r="C1125" s="69" t="s">
        <v>1856</v>
      </c>
      <c r="D1125" s="69" t="s">
        <v>39</v>
      </c>
      <c r="E1125" s="69" t="s">
        <v>1465</v>
      </c>
      <c r="F1125" s="69" t="s">
        <v>1835</v>
      </c>
      <c r="G1125" s="69" t="s">
        <v>1579</v>
      </c>
      <c r="H1125" s="47">
        <v>90</v>
      </c>
      <c r="I1125" s="48" t="s">
        <v>176</v>
      </c>
      <c r="J1125" s="50" t="s">
        <v>1512</v>
      </c>
      <c r="K1125" s="49">
        <v>1510000</v>
      </c>
      <c r="L1125" s="49">
        <v>1500139.7508314822</v>
      </c>
      <c r="M1125" s="50">
        <f t="shared" si="21"/>
        <v>64</v>
      </c>
      <c r="N1125" s="68" t="s">
        <v>349</v>
      </c>
    </row>
    <row r="1126" spans="1:14" ht="95.25" customHeight="1" x14ac:dyDescent="0.25">
      <c r="A1126" s="86">
        <v>1118</v>
      </c>
      <c r="B1126" s="50" t="s">
        <v>1855</v>
      </c>
      <c r="C1126" s="69" t="s">
        <v>1856</v>
      </c>
      <c r="D1126" s="69" t="s">
        <v>1438</v>
      </c>
      <c r="E1126" s="69" t="s">
        <v>1465</v>
      </c>
      <c r="F1126" s="69" t="s">
        <v>1588</v>
      </c>
      <c r="G1126" s="69" t="s">
        <v>1589</v>
      </c>
      <c r="H1126" s="47">
        <v>60</v>
      </c>
      <c r="I1126" s="48" t="s">
        <v>81</v>
      </c>
      <c r="J1126" s="50" t="s">
        <v>1818</v>
      </c>
      <c r="K1126" s="49">
        <v>1510244.7</v>
      </c>
      <c r="L1126" s="49">
        <v>1497348.4384714025</v>
      </c>
      <c r="M1126" s="50">
        <f t="shared" si="21"/>
        <v>65</v>
      </c>
      <c r="N1126" s="68" t="s">
        <v>349</v>
      </c>
    </row>
    <row r="1127" spans="1:14" ht="95.25" customHeight="1" x14ac:dyDescent="0.25">
      <c r="A1127" s="86">
        <v>1119</v>
      </c>
      <c r="B1127" s="50" t="s">
        <v>1855</v>
      </c>
      <c r="C1127" s="69" t="s">
        <v>1856</v>
      </c>
      <c r="D1127" s="69" t="s">
        <v>39</v>
      </c>
      <c r="E1127" s="69" t="s">
        <v>1465</v>
      </c>
      <c r="F1127" s="69" t="s">
        <v>1836</v>
      </c>
      <c r="G1127" s="69" t="s">
        <v>1564</v>
      </c>
      <c r="H1127" s="47">
        <v>90</v>
      </c>
      <c r="I1127" s="48" t="s">
        <v>176</v>
      </c>
      <c r="J1127" s="50" t="s">
        <v>1555</v>
      </c>
      <c r="K1127" s="49">
        <v>1515000</v>
      </c>
      <c r="L1127" s="49">
        <v>1505107.1009997982</v>
      </c>
      <c r="M1127" s="50">
        <f t="shared" si="21"/>
        <v>66</v>
      </c>
      <c r="N1127" s="68" t="s">
        <v>349</v>
      </c>
    </row>
    <row r="1128" spans="1:14" ht="95.25" customHeight="1" x14ac:dyDescent="0.25">
      <c r="A1128" s="86">
        <v>1120</v>
      </c>
      <c r="B1128" s="50" t="s">
        <v>1855</v>
      </c>
      <c r="C1128" s="69" t="s">
        <v>1856</v>
      </c>
      <c r="D1128" s="69" t="s">
        <v>39</v>
      </c>
      <c r="E1128" s="69" t="s">
        <v>1465</v>
      </c>
      <c r="F1128" s="69" t="s">
        <v>1843</v>
      </c>
      <c r="G1128" s="69" t="s">
        <v>1573</v>
      </c>
      <c r="H1128" s="47">
        <v>90</v>
      </c>
      <c r="I1128" s="48" t="s">
        <v>176</v>
      </c>
      <c r="J1128" s="50" t="s">
        <v>1512</v>
      </c>
      <c r="K1128" s="49">
        <v>1530000</v>
      </c>
      <c r="L1128" s="49">
        <v>1520009.1515047466</v>
      </c>
      <c r="M1128" s="50">
        <f t="shared" si="21"/>
        <v>67</v>
      </c>
      <c r="N1128" s="68" t="s">
        <v>349</v>
      </c>
    </row>
    <row r="1129" spans="1:14" ht="95.25" customHeight="1" x14ac:dyDescent="0.25">
      <c r="A1129" s="86">
        <v>1121</v>
      </c>
      <c r="B1129" s="50" t="s">
        <v>1855</v>
      </c>
      <c r="C1129" s="69" t="s">
        <v>1856</v>
      </c>
      <c r="D1129" s="69" t="s">
        <v>39</v>
      </c>
      <c r="E1129" s="69" t="s">
        <v>1465</v>
      </c>
      <c r="F1129" s="69" t="s">
        <v>1842</v>
      </c>
      <c r="G1129" s="69" t="s">
        <v>1587</v>
      </c>
      <c r="H1129" s="47">
        <v>60</v>
      </c>
      <c r="I1129" s="48" t="s">
        <v>176</v>
      </c>
      <c r="J1129" s="50" t="s">
        <v>1670</v>
      </c>
      <c r="K1129" s="49">
        <v>1550000</v>
      </c>
      <c r="L1129" s="49">
        <v>1609627.5300197336</v>
      </c>
      <c r="M1129" s="50">
        <f t="shared" si="21"/>
        <v>68</v>
      </c>
      <c r="N1129" s="68" t="s">
        <v>349</v>
      </c>
    </row>
    <row r="1130" spans="1:14" ht="95.25" customHeight="1" x14ac:dyDescent="0.25">
      <c r="A1130" s="86">
        <v>1122</v>
      </c>
      <c r="B1130" s="50" t="s">
        <v>1855</v>
      </c>
      <c r="C1130" s="69" t="s">
        <v>1856</v>
      </c>
      <c r="D1130" s="69" t="s">
        <v>39</v>
      </c>
      <c r="E1130" s="69" t="s">
        <v>1465</v>
      </c>
      <c r="F1130" s="69" t="s">
        <v>1844</v>
      </c>
      <c r="G1130" s="69" t="s">
        <v>1845</v>
      </c>
      <c r="H1130" s="47">
        <v>60</v>
      </c>
      <c r="I1130" s="48" t="s">
        <v>176</v>
      </c>
      <c r="J1130" s="50" t="s">
        <v>1555</v>
      </c>
      <c r="K1130" s="49">
        <v>1557000</v>
      </c>
      <c r="L1130" s="49">
        <v>1616896.8156391773</v>
      </c>
      <c r="M1130" s="50">
        <f t="shared" si="21"/>
        <v>69</v>
      </c>
      <c r="N1130" s="68" t="s">
        <v>349</v>
      </c>
    </row>
    <row r="1131" spans="1:14" ht="95.25" customHeight="1" x14ac:dyDescent="0.25">
      <c r="A1131" s="86">
        <v>1123</v>
      </c>
      <c r="B1131" s="50" t="s">
        <v>1855</v>
      </c>
      <c r="C1131" s="69" t="s">
        <v>1856</v>
      </c>
      <c r="D1131" s="69" t="s">
        <v>1438</v>
      </c>
      <c r="E1131" s="69" t="s">
        <v>1465</v>
      </c>
      <c r="F1131" s="69" t="s">
        <v>1590</v>
      </c>
      <c r="G1131" s="69" t="s">
        <v>1583</v>
      </c>
      <c r="H1131" s="47">
        <v>60</v>
      </c>
      <c r="I1131" s="48" t="s">
        <v>81</v>
      </c>
      <c r="J1131" s="50" t="s">
        <v>1818</v>
      </c>
      <c r="K1131" s="49">
        <v>1578147.6</v>
      </c>
      <c r="L1131" s="49">
        <v>1564671.5029275664</v>
      </c>
      <c r="M1131" s="50">
        <f t="shared" si="21"/>
        <v>70</v>
      </c>
      <c r="N1131" s="68" t="s">
        <v>349</v>
      </c>
    </row>
    <row r="1132" spans="1:14" ht="95.25" customHeight="1" x14ac:dyDescent="0.25">
      <c r="A1132" s="86">
        <v>1124</v>
      </c>
      <c r="B1132" s="50" t="s">
        <v>1855</v>
      </c>
      <c r="C1132" s="69" t="s">
        <v>1856</v>
      </c>
      <c r="D1132" s="69" t="s">
        <v>26</v>
      </c>
      <c r="E1132" s="69" t="s">
        <v>1394</v>
      </c>
      <c r="F1132" s="69" t="s">
        <v>1538</v>
      </c>
      <c r="G1132" s="87" t="s">
        <v>1776</v>
      </c>
      <c r="H1132" s="47">
        <v>90</v>
      </c>
      <c r="I1132" s="48" t="s">
        <v>1457</v>
      </c>
      <c r="J1132" s="50" t="s">
        <v>1434</v>
      </c>
      <c r="K1132" s="49">
        <v>1598635.7</v>
      </c>
      <c r="L1132" s="49">
        <v>1758991.0775378093</v>
      </c>
      <c r="M1132" s="50">
        <f t="shared" si="21"/>
        <v>71</v>
      </c>
      <c r="N1132" s="68" t="s">
        <v>349</v>
      </c>
    </row>
    <row r="1133" spans="1:14" ht="95.25" customHeight="1" x14ac:dyDescent="0.25">
      <c r="A1133" s="86">
        <v>1125</v>
      </c>
      <c r="B1133" s="50" t="s">
        <v>1855</v>
      </c>
      <c r="C1133" s="69" t="s">
        <v>1856</v>
      </c>
      <c r="D1133" s="69" t="s">
        <v>39</v>
      </c>
      <c r="E1133" s="69" t="s">
        <v>1465</v>
      </c>
      <c r="F1133" s="69" t="s">
        <v>1850</v>
      </c>
      <c r="G1133" s="69" t="s">
        <v>1583</v>
      </c>
      <c r="H1133" s="47">
        <v>90</v>
      </c>
      <c r="I1133" s="48" t="s">
        <v>176</v>
      </c>
      <c r="J1133" s="50" t="s">
        <v>292</v>
      </c>
      <c r="K1133" s="49">
        <v>1650000</v>
      </c>
      <c r="L1133" s="49">
        <v>1639225.5555443347</v>
      </c>
      <c r="M1133" s="50">
        <f t="shared" si="21"/>
        <v>72</v>
      </c>
      <c r="N1133" s="68" t="s">
        <v>349</v>
      </c>
    </row>
    <row r="1134" spans="1:14" ht="95.25" customHeight="1" x14ac:dyDescent="0.25">
      <c r="A1134" s="86">
        <v>1126</v>
      </c>
      <c r="B1134" s="50" t="s">
        <v>1855</v>
      </c>
      <c r="C1134" s="69" t="s">
        <v>1856</v>
      </c>
      <c r="D1134" s="69" t="s">
        <v>39</v>
      </c>
      <c r="E1134" s="69" t="s">
        <v>1465</v>
      </c>
      <c r="F1134" s="69" t="s">
        <v>1584</v>
      </c>
      <c r="G1134" s="69" t="s">
        <v>1585</v>
      </c>
      <c r="H1134" s="47">
        <v>90</v>
      </c>
      <c r="I1134" s="48" t="s">
        <v>176</v>
      </c>
      <c r="J1134" s="50" t="s">
        <v>1670</v>
      </c>
      <c r="K1134" s="49">
        <v>1650000</v>
      </c>
      <c r="L1134" s="49">
        <v>1639225.5555443347</v>
      </c>
      <c r="M1134" s="50">
        <f t="shared" si="21"/>
        <v>73</v>
      </c>
      <c r="N1134" s="68" t="s">
        <v>349</v>
      </c>
    </row>
    <row r="1135" spans="1:14" ht="95.25" customHeight="1" x14ac:dyDescent="0.25">
      <c r="A1135" s="86">
        <v>1127</v>
      </c>
      <c r="B1135" s="50" t="s">
        <v>1855</v>
      </c>
      <c r="C1135" s="69" t="s">
        <v>1856</v>
      </c>
      <c r="D1135" s="69" t="s">
        <v>24</v>
      </c>
      <c r="E1135" s="69" t="s">
        <v>1777</v>
      </c>
      <c r="F1135" s="69" t="s">
        <v>1854</v>
      </c>
      <c r="G1135" s="87" t="str">
        <f>F1135</f>
        <v>ML 160E24-E3</v>
      </c>
      <c r="H1135" s="47">
        <v>10</v>
      </c>
      <c r="I1135" s="48" t="s">
        <v>1668</v>
      </c>
      <c r="J1135" s="50" t="s">
        <v>1512</v>
      </c>
      <c r="K1135" s="46">
        <f>(1099313+280000+15000)*1.15</f>
        <v>1603459.95</v>
      </c>
      <c r="L1135" s="49">
        <v>1833230.3595427</v>
      </c>
      <c r="M1135" s="50">
        <f t="shared" si="21"/>
        <v>74</v>
      </c>
      <c r="N1135" s="68" t="s">
        <v>349</v>
      </c>
    </row>
    <row r="1136" spans="1:14" ht="95.25" customHeight="1" x14ac:dyDescent="0.25">
      <c r="A1136" s="86">
        <v>1128</v>
      </c>
      <c r="B1136" s="50" t="s">
        <v>1860</v>
      </c>
      <c r="C1136" s="69" t="s">
        <v>1856</v>
      </c>
      <c r="D1136" s="69" t="s">
        <v>39</v>
      </c>
      <c r="E1136" s="69" t="s">
        <v>1732</v>
      </c>
      <c r="F1136" s="69" t="s">
        <v>1861</v>
      </c>
      <c r="G1136" s="69" t="s">
        <v>1861</v>
      </c>
      <c r="H1136" s="50">
        <v>30</v>
      </c>
      <c r="I1136" s="50" t="s">
        <v>1862</v>
      </c>
      <c r="J1136" s="50" t="s">
        <v>1670</v>
      </c>
      <c r="K1136" s="49">
        <v>925000</v>
      </c>
      <c r="L1136" s="49">
        <v>925000</v>
      </c>
      <c r="M1136" s="50">
        <f t="shared" si="21"/>
        <v>1</v>
      </c>
      <c r="N1136" s="68" t="s">
        <v>349</v>
      </c>
    </row>
    <row r="1137" spans="1:14" ht="95.25" customHeight="1" x14ac:dyDescent="0.25">
      <c r="A1137" s="86">
        <v>1129</v>
      </c>
      <c r="B1137" s="50" t="s">
        <v>1860</v>
      </c>
      <c r="C1137" s="69" t="s">
        <v>1856</v>
      </c>
      <c r="D1137" s="69" t="s">
        <v>39</v>
      </c>
      <c r="E1137" s="69" t="s">
        <v>1732</v>
      </c>
      <c r="F1137" s="69" t="s">
        <v>1861</v>
      </c>
      <c r="G1137" s="69" t="s">
        <v>1861</v>
      </c>
      <c r="H1137" s="50">
        <v>30</v>
      </c>
      <c r="I1137" s="50" t="s">
        <v>1862</v>
      </c>
      <c r="J1137" s="50" t="s">
        <v>1512</v>
      </c>
      <c r="K1137" s="49">
        <v>925000</v>
      </c>
      <c r="L1137" s="49">
        <v>925000</v>
      </c>
      <c r="M1137" s="50">
        <f t="shared" si="21"/>
        <v>2</v>
      </c>
      <c r="N1137" s="68" t="s">
        <v>349</v>
      </c>
    </row>
    <row r="1138" spans="1:14" ht="95.25" customHeight="1" x14ac:dyDescent="0.25">
      <c r="A1138" s="86">
        <v>1130</v>
      </c>
      <c r="B1138" s="50" t="s">
        <v>1860</v>
      </c>
      <c r="C1138" s="69" t="s">
        <v>1856</v>
      </c>
      <c r="D1138" s="69" t="s">
        <v>39</v>
      </c>
      <c r="E1138" s="69" t="s">
        <v>1732</v>
      </c>
      <c r="F1138" s="69" t="s">
        <v>1861</v>
      </c>
      <c r="G1138" s="69" t="s">
        <v>1861</v>
      </c>
      <c r="H1138" s="50">
        <v>30</v>
      </c>
      <c r="I1138" s="50" t="s">
        <v>1862</v>
      </c>
      <c r="J1138" s="50" t="s">
        <v>1555</v>
      </c>
      <c r="K1138" s="49">
        <v>925000</v>
      </c>
      <c r="L1138" s="49">
        <v>925000</v>
      </c>
      <c r="M1138" s="50">
        <f t="shared" si="21"/>
        <v>3</v>
      </c>
      <c r="N1138" s="68" t="s">
        <v>349</v>
      </c>
    </row>
    <row r="1139" spans="1:14" ht="95.25" customHeight="1" x14ac:dyDescent="0.25">
      <c r="A1139" s="86">
        <v>1131</v>
      </c>
      <c r="B1139" s="50" t="s">
        <v>1860</v>
      </c>
      <c r="C1139" s="69" t="s">
        <v>1856</v>
      </c>
      <c r="D1139" s="69" t="s">
        <v>39</v>
      </c>
      <c r="E1139" s="69" t="s">
        <v>1526</v>
      </c>
      <c r="F1139" s="69" t="s">
        <v>1763</v>
      </c>
      <c r="G1139" s="69" t="s">
        <v>1763</v>
      </c>
      <c r="H1139" s="47">
        <v>60</v>
      </c>
      <c r="I1139" s="48"/>
      <c r="J1139" s="50" t="s">
        <v>292</v>
      </c>
      <c r="K1139" s="49">
        <v>1191472</v>
      </c>
      <c r="L1139" s="49">
        <v>1254936.0984644217</v>
      </c>
      <c r="M1139" s="50">
        <f t="shared" si="21"/>
        <v>4</v>
      </c>
      <c r="N1139" s="68" t="s">
        <v>349</v>
      </c>
    </row>
    <row r="1140" spans="1:14" ht="95.25" customHeight="1" x14ac:dyDescent="0.25">
      <c r="A1140" s="86">
        <v>1132</v>
      </c>
      <c r="B1140" s="50" t="s">
        <v>1863</v>
      </c>
      <c r="C1140" s="69" t="s">
        <v>1864</v>
      </c>
      <c r="D1140" s="89" t="s">
        <v>1593</v>
      </c>
      <c r="E1140" s="69" t="s">
        <v>1505</v>
      </c>
      <c r="F1140" s="69" t="s">
        <v>1603</v>
      </c>
      <c r="G1140" s="69" t="s">
        <v>1603</v>
      </c>
      <c r="H1140" s="100">
        <v>45</v>
      </c>
      <c r="I1140" s="105"/>
      <c r="J1140" s="50" t="s">
        <v>1781</v>
      </c>
      <c r="K1140" s="106">
        <v>1736773.3</v>
      </c>
      <c r="L1140" s="49">
        <v>1829283.0289080893</v>
      </c>
      <c r="M1140" s="50">
        <f t="shared" si="21"/>
        <v>1</v>
      </c>
      <c r="N1140" s="68" t="s">
        <v>349</v>
      </c>
    </row>
    <row r="1141" spans="1:14" ht="95.25" customHeight="1" x14ac:dyDescent="0.25">
      <c r="A1141" s="86">
        <v>1133</v>
      </c>
      <c r="B1141" s="50" t="s">
        <v>1863</v>
      </c>
      <c r="C1141" s="69" t="s">
        <v>1864</v>
      </c>
      <c r="D1141" s="69" t="s">
        <v>1353</v>
      </c>
      <c r="E1141" s="69" t="s">
        <v>1354</v>
      </c>
      <c r="F1141" s="69" t="s">
        <v>1865</v>
      </c>
      <c r="G1141" s="87" t="s">
        <v>1866</v>
      </c>
      <c r="H1141" s="50" t="s">
        <v>1356</v>
      </c>
      <c r="I1141" s="48" t="s">
        <v>81</v>
      </c>
      <c r="J1141" s="50" t="s">
        <v>1867</v>
      </c>
      <c r="K1141" s="49">
        <v>1981542.7826086958</v>
      </c>
      <c r="L1141" s="49">
        <v>1965617.3577898671</v>
      </c>
      <c r="M1141" s="50">
        <f t="shared" si="21"/>
        <v>2</v>
      </c>
      <c r="N1141" s="68" t="s">
        <v>349</v>
      </c>
    </row>
    <row r="1142" spans="1:14" ht="95.25" customHeight="1" x14ac:dyDescent="0.25">
      <c r="A1142" s="86">
        <v>1134</v>
      </c>
      <c r="B1142" s="50" t="s">
        <v>1863</v>
      </c>
      <c r="C1142" s="69" t="s">
        <v>1864</v>
      </c>
      <c r="D1142" s="69" t="s">
        <v>1438</v>
      </c>
      <c r="E1142" s="69" t="s">
        <v>1465</v>
      </c>
      <c r="F1142" s="69" t="s">
        <v>1638</v>
      </c>
      <c r="G1142" s="69" t="s">
        <v>1639</v>
      </c>
      <c r="H1142" s="47">
        <v>60</v>
      </c>
      <c r="I1142" s="48" t="s">
        <v>81</v>
      </c>
      <c r="J1142" s="50" t="s">
        <v>1868</v>
      </c>
      <c r="K1142" s="49">
        <v>2005000</v>
      </c>
      <c r="L1142" s="49">
        <v>1987878.9305701002</v>
      </c>
      <c r="M1142" s="50">
        <f t="shared" si="21"/>
        <v>3</v>
      </c>
      <c r="N1142" s="68" t="s">
        <v>349</v>
      </c>
    </row>
    <row r="1143" spans="1:14" ht="95.25" customHeight="1" x14ac:dyDescent="0.25">
      <c r="A1143" s="86">
        <v>1135</v>
      </c>
      <c r="B1143" s="50" t="s">
        <v>1863</v>
      </c>
      <c r="C1143" s="69" t="s">
        <v>1864</v>
      </c>
      <c r="D1143" s="69" t="s">
        <v>1438</v>
      </c>
      <c r="E1143" s="69" t="s">
        <v>1465</v>
      </c>
      <c r="F1143" s="69" t="s">
        <v>1644</v>
      </c>
      <c r="G1143" s="69" t="s">
        <v>1645</v>
      </c>
      <c r="H1143" s="47">
        <v>60</v>
      </c>
      <c r="I1143" s="48" t="s">
        <v>81</v>
      </c>
      <c r="J1143" s="50" t="s">
        <v>1868</v>
      </c>
      <c r="K1143" s="49">
        <v>2039399.95</v>
      </c>
      <c r="L1143" s="49">
        <v>2021985.1329729257</v>
      </c>
      <c r="M1143" s="50">
        <f t="shared" si="21"/>
        <v>4</v>
      </c>
      <c r="N1143" s="68" t="s">
        <v>349</v>
      </c>
    </row>
    <row r="1144" spans="1:14" ht="95.25" customHeight="1" x14ac:dyDescent="0.25">
      <c r="A1144" s="86">
        <v>1136</v>
      </c>
      <c r="B1144" s="50" t="s">
        <v>1863</v>
      </c>
      <c r="C1144" s="69" t="s">
        <v>1864</v>
      </c>
      <c r="D1144" s="69" t="s">
        <v>47</v>
      </c>
      <c r="E1144" s="69" t="s">
        <v>1500</v>
      </c>
      <c r="F1144" s="69" t="s">
        <v>1869</v>
      </c>
      <c r="G1144" s="87" t="s">
        <v>1639</v>
      </c>
      <c r="H1144" s="47">
        <v>45</v>
      </c>
      <c r="I1144" s="48" t="s">
        <v>1611</v>
      </c>
      <c r="J1144" s="50" t="s">
        <v>1503</v>
      </c>
      <c r="K1144" s="49">
        <v>2045246.25</v>
      </c>
      <c r="L1144" s="49">
        <v>2185897.2291270131</v>
      </c>
      <c r="M1144" s="50">
        <f t="shared" si="21"/>
        <v>5</v>
      </c>
      <c r="N1144" s="68" t="s">
        <v>349</v>
      </c>
    </row>
    <row r="1145" spans="1:14" ht="95.25" customHeight="1" x14ac:dyDescent="0.25">
      <c r="A1145" s="86">
        <v>1137</v>
      </c>
      <c r="B1145" s="50" t="s">
        <v>1863</v>
      </c>
      <c r="C1145" s="69" t="s">
        <v>1864</v>
      </c>
      <c r="D1145" s="69" t="s">
        <v>1438</v>
      </c>
      <c r="E1145" s="69" t="s">
        <v>1465</v>
      </c>
      <c r="F1145" s="69" t="s">
        <v>1634</v>
      </c>
      <c r="G1145" s="69" t="s">
        <v>1635</v>
      </c>
      <c r="H1145" s="47">
        <v>60</v>
      </c>
      <c r="I1145" s="48" t="s">
        <v>81</v>
      </c>
      <c r="J1145" s="50" t="s">
        <v>1868</v>
      </c>
      <c r="K1145" s="49">
        <v>2048865.6</v>
      </c>
      <c r="L1145" s="49">
        <v>2031369.9540198836</v>
      </c>
      <c r="M1145" s="50">
        <f t="shared" si="21"/>
        <v>6</v>
      </c>
      <c r="N1145" s="68" t="s">
        <v>349</v>
      </c>
    </row>
    <row r="1146" spans="1:14" ht="95.25" customHeight="1" x14ac:dyDescent="0.25">
      <c r="A1146" s="86">
        <v>1138</v>
      </c>
      <c r="B1146" s="50" t="s">
        <v>1863</v>
      </c>
      <c r="C1146" s="69" t="s">
        <v>1864</v>
      </c>
      <c r="D1146" s="69" t="s">
        <v>1438</v>
      </c>
      <c r="E1146" s="69" t="s">
        <v>1465</v>
      </c>
      <c r="F1146" s="69" t="s">
        <v>1644</v>
      </c>
      <c r="G1146" s="69" t="s">
        <v>1648</v>
      </c>
      <c r="H1146" s="47">
        <v>60</v>
      </c>
      <c r="I1146" s="48" t="s">
        <v>81</v>
      </c>
      <c r="J1146" s="50" t="s">
        <v>1868</v>
      </c>
      <c r="K1146" s="49">
        <v>2083118.35</v>
      </c>
      <c r="L1146" s="49">
        <v>2065330.2133909983</v>
      </c>
      <c r="M1146" s="50">
        <f t="shared" si="21"/>
        <v>7</v>
      </c>
      <c r="N1146" s="68" t="s">
        <v>349</v>
      </c>
    </row>
    <row r="1147" spans="1:14" ht="95.25" customHeight="1" x14ac:dyDescent="0.25">
      <c r="A1147" s="86">
        <v>1139</v>
      </c>
      <c r="B1147" s="50" t="s">
        <v>1863</v>
      </c>
      <c r="C1147" s="69" t="s">
        <v>1864</v>
      </c>
      <c r="D1147" s="69" t="s">
        <v>39</v>
      </c>
      <c r="E1147" s="69" t="s">
        <v>1465</v>
      </c>
      <c r="F1147" s="69" t="s">
        <v>1869</v>
      </c>
      <c r="G1147" s="69" t="s">
        <v>1639</v>
      </c>
      <c r="H1147" s="47">
        <v>90</v>
      </c>
      <c r="I1147" s="48" t="s">
        <v>176</v>
      </c>
      <c r="J1147" s="50" t="s">
        <v>292</v>
      </c>
      <c r="K1147" s="49">
        <v>2100000</v>
      </c>
      <c r="L1147" s="49">
        <v>2180785.6858331878</v>
      </c>
      <c r="M1147" s="50">
        <f t="shared" si="21"/>
        <v>8</v>
      </c>
      <c r="N1147" s="68" t="s">
        <v>349</v>
      </c>
    </row>
    <row r="1148" spans="1:14" ht="95.25" customHeight="1" x14ac:dyDescent="0.25">
      <c r="A1148" s="86">
        <v>1140</v>
      </c>
      <c r="B1148" s="50" t="s">
        <v>1863</v>
      </c>
      <c r="C1148" s="69" t="s">
        <v>1864</v>
      </c>
      <c r="D1148" s="69" t="s">
        <v>47</v>
      </c>
      <c r="E1148" s="69" t="s">
        <v>1500</v>
      </c>
      <c r="F1148" s="69" t="s">
        <v>1609</v>
      </c>
      <c r="G1148" s="87" t="s">
        <v>1645</v>
      </c>
      <c r="H1148" s="47">
        <v>45</v>
      </c>
      <c r="I1148" s="48" t="s">
        <v>1646</v>
      </c>
      <c r="J1148" s="50" t="s">
        <v>1503</v>
      </c>
      <c r="K1148" s="49">
        <v>2120266.5</v>
      </c>
      <c r="L1148" s="49">
        <v>2266076.5995101226</v>
      </c>
      <c r="M1148" s="50">
        <f t="shared" si="21"/>
        <v>9</v>
      </c>
      <c r="N1148" s="68" t="s">
        <v>349</v>
      </c>
    </row>
    <row r="1149" spans="1:14" ht="95.25" customHeight="1" x14ac:dyDescent="0.25">
      <c r="A1149" s="86">
        <v>1141</v>
      </c>
      <c r="B1149" s="50" t="s">
        <v>1863</v>
      </c>
      <c r="C1149" s="69" t="s">
        <v>1864</v>
      </c>
      <c r="D1149" s="69" t="s">
        <v>47</v>
      </c>
      <c r="E1149" s="69" t="s">
        <v>1500</v>
      </c>
      <c r="F1149" s="69" t="s">
        <v>1609</v>
      </c>
      <c r="G1149" s="87" t="s">
        <v>1648</v>
      </c>
      <c r="H1149" s="47">
        <v>45</v>
      </c>
      <c r="I1149" s="48" t="s">
        <v>1611</v>
      </c>
      <c r="J1149" s="50" t="s">
        <v>1503</v>
      </c>
      <c r="K1149" s="49">
        <v>2132203.5</v>
      </c>
      <c r="L1149" s="49">
        <v>2278834.5034662304</v>
      </c>
      <c r="M1149" s="50">
        <f t="shared" si="21"/>
        <v>10</v>
      </c>
      <c r="N1149" s="68" t="s">
        <v>349</v>
      </c>
    </row>
    <row r="1150" spans="1:14" ht="95.25" customHeight="1" x14ac:dyDescent="0.25">
      <c r="A1150" s="86">
        <v>1142</v>
      </c>
      <c r="B1150" s="50" t="s">
        <v>1863</v>
      </c>
      <c r="C1150" s="69" t="s">
        <v>1864</v>
      </c>
      <c r="D1150" s="69" t="s">
        <v>39</v>
      </c>
      <c r="E1150" s="69" t="s">
        <v>1465</v>
      </c>
      <c r="F1150" s="69" t="s">
        <v>1870</v>
      </c>
      <c r="G1150" s="69" t="s">
        <v>1645</v>
      </c>
      <c r="H1150" s="47">
        <v>90</v>
      </c>
      <c r="I1150" s="48" t="s">
        <v>176</v>
      </c>
      <c r="J1150" s="50" t="s">
        <v>292</v>
      </c>
      <c r="K1150" s="49">
        <v>2150000</v>
      </c>
      <c r="L1150" s="49">
        <v>2232709.1545435018</v>
      </c>
      <c r="M1150" s="50">
        <f t="shared" si="21"/>
        <v>11</v>
      </c>
      <c r="N1150" s="68" t="s">
        <v>349</v>
      </c>
    </row>
    <row r="1151" spans="1:14" ht="95.25" customHeight="1" x14ac:dyDescent="0.25">
      <c r="A1151" s="86">
        <v>1143</v>
      </c>
      <c r="B1151" s="50" t="s">
        <v>1863</v>
      </c>
      <c r="C1151" s="69" t="s">
        <v>1864</v>
      </c>
      <c r="D1151" s="69" t="s">
        <v>39</v>
      </c>
      <c r="E1151" s="69" t="s">
        <v>1465</v>
      </c>
      <c r="F1151" s="69" t="s">
        <v>1812</v>
      </c>
      <c r="G1151" s="69" t="s">
        <v>1648</v>
      </c>
      <c r="H1151" s="47">
        <v>90</v>
      </c>
      <c r="I1151" s="48" t="s">
        <v>176</v>
      </c>
      <c r="J1151" s="50" t="s">
        <v>292</v>
      </c>
      <c r="K1151" s="49">
        <v>2176000</v>
      </c>
      <c r="L1151" s="49">
        <v>2259709.3582728649</v>
      </c>
      <c r="M1151" s="50">
        <f t="shared" si="21"/>
        <v>12</v>
      </c>
      <c r="N1151" s="68" t="s">
        <v>349</v>
      </c>
    </row>
    <row r="1152" spans="1:14" ht="95.25" customHeight="1" x14ac:dyDescent="0.25">
      <c r="A1152" s="86">
        <v>1144</v>
      </c>
      <c r="B1152" s="50" t="s">
        <v>1863</v>
      </c>
      <c r="C1152" s="69" t="s">
        <v>1864</v>
      </c>
      <c r="D1152" s="69" t="s">
        <v>39</v>
      </c>
      <c r="E1152" s="69" t="s">
        <v>1465</v>
      </c>
      <c r="F1152" s="69" t="s">
        <v>1669</v>
      </c>
      <c r="G1152" s="69" t="s">
        <v>1648</v>
      </c>
      <c r="H1152" s="47">
        <v>90</v>
      </c>
      <c r="I1152" s="48" t="s">
        <v>176</v>
      </c>
      <c r="J1152" s="50" t="s">
        <v>1512</v>
      </c>
      <c r="K1152" s="49">
        <v>2180000</v>
      </c>
      <c r="L1152" s="49">
        <v>2263863.2357696905</v>
      </c>
      <c r="M1152" s="50">
        <f t="shared" si="21"/>
        <v>13</v>
      </c>
      <c r="N1152" s="68" t="s">
        <v>349</v>
      </c>
    </row>
    <row r="1153" spans="1:14" ht="95.25" customHeight="1" x14ac:dyDescent="0.25">
      <c r="A1153" s="86">
        <v>1145</v>
      </c>
      <c r="B1153" s="50" t="s">
        <v>1863</v>
      </c>
      <c r="C1153" s="69" t="s">
        <v>1864</v>
      </c>
      <c r="D1153" s="69" t="s">
        <v>39</v>
      </c>
      <c r="E1153" s="69" t="s">
        <v>1465</v>
      </c>
      <c r="F1153" s="69" t="s">
        <v>1869</v>
      </c>
      <c r="G1153" s="69" t="s">
        <v>1639</v>
      </c>
      <c r="H1153" s="47">
        <v>90</v>
      </c>
      <c r="I1153" s="48" t="s">
        <v>176</v>
      </c>
      <c r="J1153" s="50" t="s">
        <v>1871</v>
      </c>
      <c r="K1153" s="49">
        <v>2181000</v>
      </c>
      <c r="L1153" s="49">
        <v>2264901.7051438964</v>
      </c>
      <c r="M1153" s="50">
        <f t="shared" si="21"/>
        <v>14</v>
      </c>
      <c r="N1153" s="68" t="s">
        <v>349</v>
      </c>
    </row>
    <row r="1154" spans="1:14" ht="95.25" customHeight="1" x14ac:dyDescent="0.25">
      <c r="A1154" s="86">
        <v>1146</v>
      </c>
      <c r="B1154" s="50" t="s">
        <v>1863</v>
      </c>
      <c r="C1154" s="69" t="s">
        <v>1864</v>
      </c>
      <c r="D1154" s="69" t="s">
        <v>39</v>
      </c>
      <c r="E1154" s="69" t="s">
        <v>1465</v>
      </c>
      <c r="F1154" s="69" t="s">
        <v>1869</v>
      </c>
      <c r="G1154" s="69" t="s">
        <v>1639</v>
      </c>
      <c r="H1154" s="47">
        <v>90</v>
      </c>
      <c r="I1154" s="48" t="s">
        <v>176</v>
      </c>
      <c r="J1154" s="50" t="s">
        <v>1872</v>
      </c>
      <c r="K1154" s="49">
        <v>2181000</v>
      </c>
      <c r="L1154" s="49">
        <v>2264901.7051438964</v>
      </c>
      <c r="M1154" s="50">
        <f t="shared" si="21"/>
        <v>15</v>
      </c>
      <c r="N1154" s="68" t="s">
        <v>349</v>
      </c>
    </row>
    <row r="1155" spans="1:14" ht="95.25" customHeight="1" x14ac:dyDescent="0.25">
      <c r="A1155" s="86">
        <v>1147</v>
      </c>
      <c r="B1155" s="50" t="s">
        <v>1863</v>
      </c>
      <c r="C1155" s="69" t="s">
        <v>1864</v>
      </c>
      <c r="D1155" s="69" t="s">
        <v>39</v>
      </c>
      <c r="E1155" s="69" t="s">
        <v>1465</v>
      </c>
      <c r="F1155" s="69" t="s">
        <v>1869</v>
      </c>
      <c r="G1155" s="69" t="s">
        <v>1639</v>
      </c>
      <c r="H1155" s="47">
        <v>90</v>
      </c>
      <c r="I1155" s="48" t="s">
        <v>176</v>
      </c>
      <c r="J1155" s="50" t="s">
        <v>1670</v>
      </c>
      <c r="K1155" s="49">
        <v>2181000</v>
      </c>
      <c r="L1155" s="49">
        <v>2264901.7051438964</v>
      </c>
      <c r="M1155" s="50">
        <f t="shared" si="21"/>
        <v>16</v>
      </c>
      <c r="N1155" s="68" t="s">
        <v>349</v>
      </c>
    </row>
    <row r="1156" spans="1:14" ht="95.25" customHeight="1" x14ac:dyDescent="0.25">
      <c r="A1156" s="86">
        <v>1148</v>
      </c>
      <c r="B1156" s="50" t="s">
        <v>1863</v>
      </c>
      <c r="C1156" s="69" t="s">
        <v>1864</v>
      </c>
      <c r="D1156" s="69" t="s">
        <v>39</v>
      </c>
      <c r="E1156" s="69" t="s">
        <v>1465</v>
      </c>
      <c r="F1156" s="69" t="s">
        <v>1869</v>
      </c>
      <c r="G1156" s="69" t="s">
        <v>1639</v>
      </c>
      <c r="H1156" s="47">
        <v>90</v>
      </c>
      <c r="I1156" s="48" t="s">
        <v>176</v>
      </c>
      <c r="J1156" s="50" t="s">
        <v>1873</v>
      </c>
      <c r="K1156" s="49">
        <v>2181000</v>
      </c>
      <c r="L1156" s="49">
        <v>2264901.7051438964</v>
      </c>
      <c r="M1156" s="50">
        <f t="shared" si="21"/>
        <v>17</v>
      </c>
      <c r="N1156" s="68" t="s">
        <v>349</v>
      </c>
    </row>
    <row r="1157" spans="1:14" ht="95.25" customHeight="1" x14ac:dyDescent="0.25">
      <c r="A1157" s="86">
        <v>1149</v>
      </c>
      <c r="B1157" s="50" t="s">
        <v>1863</v>
      </c>
      <c r="C1157" s="69" t="s">
        <v>1864</v>
      </c>
      <c r="D1157" s="69" t="s">
        <v>39</v>
      </c>
      <c r="E1157" s="69" t="s">
        <v>1465</v>
      </c>
      <c r="F1157" s="69" t="s">
        <v>1869</v>
      </c>
      <c r="G1157" s="69" t="s">
        <v>1639</v>
      </c>
      <c r="H1157" s="47">
        <v>90</v>
      </c>
      <c r="I1157" s="48" t="s">
        <v>176</v>
      </c>
      <c r="J1157" s="50" t="s">
        <v>1768</v>
      </c>
      <c r="K1157" s="49">
        <v>2181000</v>
      </c>
      <c r="L1157" s="49">
        <v>2264901.7051438964</v>
      </c>
      <c r="M1157" s="50">
        <f t="shared" si="21"/>
        <v>18</v>
      </c>
      <c r="N1157" s="68" t="s">
        <v>349</v>
      </c>
    </row>
    <row r="1158" spans="1:14" ht="95.25" customHeight="1" x14ac:dyDescent="0.25">
      <c r="A1158" s="86">
        <v>1150</v>
      </c>
      <c r="B1158" s="50" t="s">
        <v>1863</v>
      </c>
      <c r="C1158" s="69" t="s">
        <v>1864</v>
      </c>
      <c r="D1158" s="69" t="s">
        <v>39</v>
      </c>
      <c r="E1158" s="69" t="s">
        <v>1465</v>
      </c>
      <c r="F1158" s="69" t="s">
        <v>1869</v>
      </c>
      <c r="G1158" s="69" t="s">
        <v>1639</v>
      </c>
      <c r="H1158" s="47">
        <v>90</v>
      </c>
      <c r="I1158" s="48" t="s">
        <v>176</v>
      </c>
      <c r="J1158" s="50" t="s">
        <v>1710</v>
      </c>
      <c r="K1158" s="49">
        <v>2181000</v>
      </c>
      <c r="L1158" s="49">
        <v>2264901.7051438964</v>
      </c>
      <c r="M1158" s="50">
        <f t="shared" si="21"/>
        <v>19</v>
      </c>
      <c r="N1158" s="68" t="s">
        <v>349</v>
      </c>
    </row>
    <row r="1159" spans="1:14" ht="95.25" customHeight="1" x14ac:dyDescent="0.25">
      <c r="A1159" s="86">
        <v>1151</v>
      </c>
      <c r="B1159" s="50" t="s">
        <v>1863</v>
      </c>
      <c r="C1159" s="69" t="s">
        <v>1864</v>
      </c>
      <c r="D1159" s="69" t="s">
        <v>39</v>
      </c>
      <c r="E1159" s="69" t="s">
        <v>1465</v>
      </c>
      <c r="F1159" s="69" t="s">
        <v>1869</v>
      </c>
      <c r="G1159" s="69" t="s">
        <v>1639</v>
      </c>
      <c r="H1159" s="47">
        <v>90</v>
      </c>
      <c r="I1159" s="48" t="s">
        <v>176</v>
      </c>
      <c r="J1159" s="50" t="s">
        <v>1874</v>
      </c>
      <c r="K1159" s="49">
        <v>2181000</v>
      </c>
      <c r="L1159" s="49">
        <v>2264901.7051438964</v>
      </c>
      <c r="M1159" s="50">
        <f t="shared" si="21"/>
        <v>20</v>
      </c>
      <c r="N1159" s="68" t="s">
        <v>349</v>
      </c>
    </row>
    <row r="1160" spans="1:14" ht="95.25" customHeight="1" x14ac:dyDescent="0.25">
      <c r="A1160" s="86">
        <v>1152</v>
      </c>
      <c r="B1160" s="50" t="s">
        <v>1863</v>
      </c>
      <c r="C1160" s="69" t="s">
        <v>1864</v>
      </c>
      <c r="D1160" s="69" t="s">
        <v>39</v>
      </c>
      <c r="E1160" s="69" t="s">
        <v>1465</v>
      </c>
      <c r="F1160" s="69" t="s">
        <v>1869</v>
      </c>
      <c r="G1160" s="69" t="s">
        <v>1639</v>
      </c>
      <c r="H1160" s="47">
        <v>90</v>
      </c>
      <c r="I1160" s="48" t="s">
        <v>176</v>
      </c>
      <c r="J1160" s="50" t="s">
        <v>1468</v>
      </c>
      <c r="K1160" s="49">
        <v>2181000</v>
      </c>
      <c r="L1160" s="49">
        <v>2264901.7051438964</v>
      </c>
      <c r="M1160" s="50">
        <f t="shared" si="21"/>
        <v>21</v>
      </c>
      <c r="N1160" s="68" t="s">
        <v>349</v>
      </c>
    </row>
    <row r="1161" spans="1:14" ht="95.25" customHeight="1" x14ac:dyDescent="0.25">
      <c r="A1161" s="86">
        <v>1153</v>
      </c>
      <c r="B1161" s="50" t="s">
        <v>1863</v>
      </c>
      <c r="C1161" s="69" t="s">
        <v>1864</v>
      </c>
      <c r="D1161" s="69" t="s">
        <v>39</v>
      </c>
      <c r="E1161" s="69" t="s">
        <v>1465</v>
      </c>
      <c r="F1161" s="69" t="s">
        <v>1869</v>
      </c>
      <c r="G1161" s="69" t="s">
        <v>1639</v>
      </c>
      <c r="H1161" s="47">
        <v>90</v>
      </c>
      <c r="I1161" s="48" t="s">
        <v>176</v>
      </c>
      <c r="J1161" s="50" t="s">
        <v>1875</v>
      </c>
      <c r="K1161" s="49">
        <v>2181000</v>
      </c>
      <c r="L1161" s="49">
        <v>2264901.7051438964</v>
      </c>
      <c r="M1161" s="50">
        <f t="shared" si="21"/>
        <v>22</v>
      </c>
      <c r="N1161" s="68" t="s">
        <v>349</v>
      </c>
    </row>
    <row r="1162" spans="1:14" ht="95.25" customHeight="1" x14ac:dyDescent="0.25">
      <c r="A1162" s="86">
        <v>1154</v>
      </c>
      <c r="B1162" s="50" t="s">
        <v>1863</v>
      </c>
      <c r="C1162" s="69" t="s">
        <v>1864</v>
      </c>
      <c r="D1162" s="69" t="s">
        <v>39</v>
      </c>
      <c r="E1162" s="69" t="s">
        <v>1465</v>
      </c>
      <c r="F1162" s="69" t="s">
        <v>1869</v>
      </c>
      <c r="G1162" s="69" t="s">
        <v>1639</v>
      </c>
      <c r="H1162" s="47">
        <v>90</v>
      </c>
      <c r="I1162" s="48" t="s">
        <v>176</v>
      </c>
      <c r="J1162" s="50" t="s">
        <v>1555</v>
      </c>
      <c r="K1162" s="49">
        <v>2185000</v>
      </c>
      <c r="L1162" s="49">
        <v>2269055.5826407215</v>
      </c>
      <c r="M1162" s="50">
        <f t="shared" ref="M1162:M1225" si="22">IF(B1162=B1161,M1161+1,1)</f>
        <v>23</v>
      </c>
      <c r="N1162" s="68" t="s">
        <v>349</v>
      </c>
    </row>
    <row r="1163" spans="1:14" ht="95.25" customHeight="1" x14ac:dyDescent="0.25">
      <c r="A1163" s="86">
        <v>1155</v>
      </c>
      <c r="B1163" s="50" t="s">
        <v>1863</v>
      </c>
      <c r="C1163" s="69" t="s">
        <v>1864</v>
      </c>
      <c r="D1163" s="69" t="s">
        <v>1438</v>
      </c>
      <c r="E1163" s="69" t="s">
        <v>1465</v>
      </c>
      <c r="F1163" s="69" t="s">
        <v>1653</v>
      </c>
      <c r="G1163" s="69" t="s">
        <v>1654</v>
      </c>
      <c r="H1163" s="47">
        <v>60</v>
      </c>
      <c r="I1163" s="48" t="s">
        <v>81</v>
      </c>
      <c r="J1163" s="50" t="s">
        <v>1868</v>
      </c>
      <c r="K1163" s="49">
        <v>2193648.2999999998</v>
      </c>
      <c r="L1163" s="49">
        <v>2174916.3275066921</v>
      </c>
      <c r="M1163" s="50">
        <f t="shared" si="22"/>
        <v>24</v>
      </c>
      <c r="N1163" s="68" t="s">
        <v>349</v>
      </c>
    </row>
    <row r="1164" spans="1:14" ht="95.25" customHeight="1" x14ac:dyDescent="0.25">
      <c r="A1164" s="86">
        <v>1156</v>
      </c>
      <c r="B1164" s="50" t="s">
        <v>1863</v>
      </c>
      <c r="C1164" s="69" t="s">
        <v>1864</v>
      </c>
      <c r="D1164" s="69" t="s">
        <v>1438</v>
      </c>
      <c r="E1164" s="69" t="s">
        <v>1382</v>
      </c>
      <c r="F1164" s="69" t="s">
        <v>1655</v>
      </c>
      <c r="G1164" s="69" t="s">
        <v>1655</v>
      </c>
      <c r="H1164" s="47">
        <v>60</v>
      </c>
      <c r="I1164" s="48" t="s">
        <v>176</v>
      </c>
      <c r="J1164" s="50" t="s">
        <v>1868</v>
      </c>
      <c r="K1164" s="49">
        <v>2199350</v>
      </c>
      <c r="L1164" s="49">
        <v>2149720.3791767065</v>
      </c>
      <c r="M1164" s="50">
        <f t="shared" si="22"/>
        <v>25</v>
      </c>
      <c r="N1164" s="68" t="s">
        <v>349</v>
      </c>
    </row>
    <row r="1165" spans="1:14" ht="95.25" customHeight="1" x14ac:dyDescent="0.25">
      <c r="A1165" s="86">
        <v>1157</v>
      </c>
      <c r="B1165" s="50" t="s">
        <v>1863</v>
      </c>
      <c r="C1165" s="69" t="s">
        <v>1864</v>
      </c>
      <c r="D1165" s="69" t="s">
        <v>39</v>
      </c>
      <c r="E1165" s="69" t="s">
        <v>1465</v>
      </c>
      <c r="F1165" s="69" t="s">
        <v>1812</v>
      </c>
      <c r="G1165" s="69" t="s">
        <v>1648</v>
      </c>
      <c r="H1165" s="47">
        <v>90</v>
      </c>
      <c r="I1165" s="48" t="s">
        <v>176</v>
      </c>
      <c r="J1165" s="50" t="s">
        <v>1670</v>
      </c>
      <c r="K1165" s="49">
        <v>2210000</v>
      </c>
      <c r="L1165" s="49">
        <v>2295017.3169958787</v>
      </c>
      <c r="M1165" s="50">
        <f t="shared" si="22"/>
        <v>26</v>
      </c>
      <c r="N1165" s="68" t="s">
        <v>349</v>
      </c>
    </row>
    <row r="1166" spans="1:14" ht="95.25" customHeight="1" x14ac:dyDescent="0.25">
      <c r="A1166" s="86">
        <v>1158</v>
      </c>
      <c r="B1166" s="50" t="s">
        <v>1863</v>
      </c>
      <c r="C1166" s="69" t="s">
        <v>1864</v>
      </c>
      <c r="D1166" s="69" t="s">
        <v>39</v>
      </c>
      <c r="E1166" s="69" t="s">
        <v>1465</v>
      </c>
      <c r="F1166" s="69" t="s">
        <v>1812</v>
      </c>
      <c r="G1166" s="69" t="s">
        <v>1648</v>
      </c>
      <c r="H1166" s="47">
        <v>90</v>
      </c>
      <c r="I1166" s="48" t="s">
        <v>176</v>
      </c>
      <c r="J1166" s="50" t="s">
        <v>1555</v>
      </c>
      <c r="K1166" s="49">
        <v>2216000</v>
      </c>
      <c r="L1166" s="49">
        <v>2301248.1332411161</v>
      </c>
      <c r="M1166" s="50">
        <f t="shared" si="22"/>
        <v>27</v>
      </c>
      <c r="N1166" s="68" t="s">
        <v>349</v>
      </c>
    </row>
    <row r="1167" spans="1:14" ht="95.25" customHeight="1" x14ac:dyDescent="0.25">
      <c r="A1167" s="86">
        <v>1159</v>
      </c>
      <c r="B1167" s="50" t="s">
        <v>1863</v>
      </c>
      <c r="C1167" s="69" t="s">
        <v>1864</v>
      </c>
      <c r="D1167" s="69" t="s">
        <v>1438</v>
      </c>
      <c r="E1167" s="69" t="s">
        <v>1465</v>
      </c>
      <c r="F1167" s="69" t="s">
        <v>1656</v>
      </c>
      <c r="G1167" s="69" t="s">
        <v>1657</v>
      </c>
      <c r="H1167" s="47">
        <v>60</v>
      </c>
      <c r="I1167" s="48" t="s">
        <v>81</v>
      </c>
      <c r="J1167" s="50" t="s">
        <v>1868</v>
      </c>
      <c r="K1167" s="49">
        <v>2218104.2000000002</v>
      </c>
      <c r="L1167" s="49">
        <v>2199163.3940095003</v>
      </c>
      <c r="M1167" s="50">
        <f t="shared" si="22"/>
        <v>28</v>
      </c>
      <c r="N1167" s="68" t="s">
        <v>349</v>
      </c>
    </row>
    <row r="1168" spans="1:14" ht="95.25" customHeight="1" x14ac:dyDescent="0.25">
      <c r="A1168" s="86">
        <v>1160</v>
      </c>
      <c r="B1168" s="50" t="s">
        <v>1863</v>
      </c>
      <c r="C1168" s="69" t="s">
        <v>1864</v>
      </c>
      <c r="D1168" s="69" t="s">
        <v>39</v>
      </c>
      <c r="E1168" s="69" t="s">
        <v>1465</v>
      </c>
      <c r="F1168" s="69" t="s">
        <v>1671</v>
      </c>
      <c r="G1168" s="69" t="s">
        <v>1654</v>
      </c>
      <c r="H1168" s="47">
        <v>90</v>
      </c>
      <c r="I1168" s="48" t="s">
        <v>176</v>
      </c>
      <c r="J1168" s="50" t="s">
        <v>1555</v>
      </c>
      <c r="K1168" s="49">
        <v>2220000</v>
      </c>
      <c r="L1168" s="49">
        <v>2305402.0107379411</v>
      </c>
      <c r="M1168" s="50">
        <f t="shared" si="22"/>
        <v>29</v>
      </c>
      <c r="N1168" s="68" t="s">
        <v>349</v>
      </c>
    </row>
    <row r="1169" spans="1:14" ht="95.25" customHeight="1" x14ac:dyDescent="0.25">
      <c r="A1169" s="86">
        <v>1161</v>
      </c>
      <c r="B1169" s="50" t="s">
        <v>1863</v>
      </c>
      <c r="C1169" s="69" t="s">
        <v>1864</v>
      </c>
      <c r="D1169" s="69" t="s">
        <v>25</v>
      </c>
      <c r="E1169" s="69" t="s">
        <v>1347</v>
      </c>
      <c r="F1169" s="69" t="s">
        <v>1876</v>
      </c>
      <c r="G1169" s="87" t="s">
        <v>1866</v>
      </c>
      <c r="H1169" s="47">
        <v>90</v>
      </c>
      <c r="I1169" s="48" t="s">
        <v>81</v>
      </c>
      <c r="J1169" s="50" t="s">
        <v>1350</v>
      </c>
      <c r="K1169" s="49">
        <v>2179568.5499999998</v>
      </c>
      <c r="L1169" s="49">
        <v>2161613.6921640858</v>
      </c>
      <c r="M1169" s="50">
        <f t="shared" si="22"/>
        <v>30</v>
      </c>
      <c r="N1169" s="68" t="s">
        <v>349</v>
      </c>
    </row>
    <row r="1170" spans="1:14" ht="95.25" customHeight="1" x14ac:dyDescent="0.25">
      <c r="A1170" s="86">
        <v>1162</v>
      </c>
      <c r="B1170" s="50" t="s">
        <v>1863</v>
      </c>
      <c r="C1170" s="69" t="s">
        <v>1864</v>
      </c>
      <c r="D1170" s="69" t="s">
        <v>39</v>
      </c>
      <c r="E1170" s="69" t="s">
        <v>1465</v>
      </c>
      <c r="F1170" s="69" t="s">
        <v>1812</v>
      </c>
      <c r="G1170" s="69" t="s">
        <v>1648</v>
      </c>
      <c r="H1170" s="47">
        <v>90</v>
      </c>
      <c r="I1170" s="48" t="s">
        <v>176</v>
      </c>
      <c r="J1170" s="50" t="s">
        <v>1476</v>
      </c>
      <c r="K1170" s="49">
        <v>2250000</v>
      </c>
      <c r="L1170" s="49">
        <v>2336556.0919641294</v>
      </c>
      <c r="M1170" s="50">
        <f t="shared" si="22"/>
        <v>31</v>
      </c>
      <c r="N1170" s="68" t="s">
        <v>349</v>
      </c>
    </row>
    <row r="1171" spans="1:14" ht="95.25" customHeight="1" x14ac:dyDescent="0.25">
      <c r="A1171" s="86">
        <v>1163</v>
      </c>
      <c r="B1171" s="50" t="s">
        <v>1863</v>
      </c>
      <c r="C1171" s="69" t="s">
        <v>1864</v>
      </c>
      <c r="D1171" s="69" t="s">
        <v>39</v>
      </c>
      <c r="E1171" s="69" t="s">
        <v>1465</v>
      </c>
      <c r="F1171" s="69" t="s">
        <v>1812</v>
      </c>
      <c r="G1171" s="69" t="s">
        <v>1648</v>
      </c>
      <c r="H1171" s="47">
        <v>90</v>
      </c>
      <c r="I1171" s="48" t="s">
        <v>176</v>
      </c>
      <c r="J1171" s="50" t="s">
        <v>1875</v>
      </c>
      <c r="K1171" s="49">
        <v>2250000</v>
      </c>
      <c r="L1171" s="49">
        <v>2336556.0919641294</v>
      </c>
      <c r="M1171" s="50">
        <f t="shared" si="22"/>
        <v>32</v>
      </c>
      <c r="N1171" s="68" t="s">
        <v>349</v>
      </c>
    </row>
    <row r="1172" spans="1:14" ht="95.25" customHeight="1" x14ac:dyDescent="0.25">
      <c r="A1172" s="86">
        <v>1164</v>
      </c>
      <c r="B1172" s="50" t="s">
        <v>1863</v>
      </c>
      <c r="C1172" s="69" t="s">
        <v>1864</v>
      </c>
      <c r="D1172" s="69" t="s">
        <v>39</v>
      </c>
      <c r="E1172" s="69" t="s">
        <v>1465</v>
      </c>
      <c r="F1172" s="69" t="s">
        <v>1877</v>
      </c>
      <c r="G1172" s="69" t="s">
        <v>1648</v>
      </c>
      <c r="H1172" s="47">
        <v>90</v>
      </c>
      <c r="I1172" s="48" t="s">
        <v>176</v>
      </c>
      <c r="J1172" s="50" t="s">
        <v>1468</v>
      </c>
      <c r="K1172" s="49">
        <v>2250000</v>
      </c>
      <c r="L1172" s="49">
        <v>2336556.0919641294</v>
      </c>
      <c r="M1172" s="50">
        <f t="shared" si="22"/>
        <v>33</v>
      </c>
      <c r="N1172" s="68" t="s">
        <v>349</v>
      </c>
    </row>
    <row r="1173" spans="1:14" ht="95.25" customHeight="1" x14ac:dyDescent="0.25">
      <c r="A1173" s="86">
        <v>1165</v>
      </c>
      <c r="B1173" s="50" t="s">
        <v>1863</v>
      </c>
      <c r="C1173" s="69" t="s">
        <v>1864</v>
      </c>
      <c r="D1173" s="69" t="s">
        <v>39</v>
      </c>
      <c r="E1173" s="69" t="s">
        <v>1465</v>
      </c>
      <c r="F1173" s="69" t="s">
        <v>1812</v>
      </c>
      <c r="G1173" s="69" t="s">
        <v>1648</v>
      </c>
      <c r="H1173" s="47">
        <v>90</v>
      </c>
      <c r="I1173" s="48" t="s">
        <v>176</v>
      </c>
      <c r="J1173" s="50" t="s">
        <v>1710</v>
      </c>
      <c r="K1173" s="49">
        <v>2250000</v>
      </c>
      <c r="L1173" s="49">
        <v>2336556.0919641294</v>
      </c>
      <c r="M1173" s="50">
        <f t="shared" si="22"/>
        <v>34</v>
      </c>
      <c r="N1173" s="68" t="s">
        <v>349</v>
      </c>
    </row>
    <row r="1174" spans="1:14" ht="95.25" customHeight="1" x14ac:dyDescent="0.25">
      <c r="A1174" s="86">
        <v>1166</v>
      </c>
      <c r="B1174" s="50" t="s">
        <v>1863</v>
      </c>
      <c r="C1174" s="69" t="s">
        <v>1864</v>
      </c>
      <c r="D1174" s="69" t="s">
        <v>39</v>
      </c>
      <c r="E1174" s="69" t="s">
        <v>1465</v>
      </c>
      <c r="F1174" s="69" t="s">
        <v>1812</v>
      </c>
      <c r="G1174" s="69" t="s">
        <v>1648</v>
      </c>
      <c r="H1174" s="47">
        <v>90</v>
      </c>
      <c r="I1174" s="48" t="s">
        <v>176</v>
      </c>
      <c r="J1174" s="50" t="s">
        <v>1768</v>
      </c>
      <c r="K1174" s="49">
        <v>2250000</v>
      </c>
      <c r="L1174" s="49">
        <v>2336556.0919641294</v>
      </c>
      <c r="M1174" s="50">
        <f t="shared" si="22"/>
        <v>35</v>
      </c>
      <c r="N1174" s="68" t="s">
        <v>349</v>
      </c>
    </row>
    <row r="1175" spans="1:14" ht="95.25" customHeight="1" x14ac:dyDescent="0.25">
      <c r="A1175" s="86">
        <v>1167</v>
      </c>
      <c r="B1175" s="50" t="s">
        <v>1863</v>
      </c>
      <c r="C1175" s="69" t="s">
        <v>1864</v>
      </c>
      <c r="D1175" s="69" t="s">
        <v>39</v>
      </c>
      <c r="E1175" s="69" t="s">
        <v>1465</v>
      </c>
      <c r="F1175" s="69" t="s">
        <v>1812</v>
      </c>
      <c r="G1175" s="69" t="s">
        <v>1648</v>
      </c>
      <c r="H1175" s="47">
        <v>90</v>
      </c>
      <c r="I1175" s="48" t="s">
        <v>176</v>
      </c>
      <c r="J1175" s="50" t="s">
        <v>1871</v>
      </c>
      <c r="K1175" s="49">
        <v>2250000</v>
      </c>
      <c r="L1175" s="49">
        <v>2336556.0919641294</v>
      </c>
      <c r="M1175" s="50">
        <f t="shared" si="22"/>
        <v>36</v>
      </c>
      <c r="N1175" s="68" t="s">
        <v>349</v>
      </c>
    </row>
    <row r="1176" spans="1:14" ht="95.25" customHeight="1" x14ac:dyDescent="0.25">
      <c r="A1176" s="86">
        <v>1168</v>
      </c>
      <c r="B1176" s="50" t="s">
        <v>1863</v>
      </c>
      <c r="C1176" s="69" t="s">
        <v>1864</v>
      </c>
      <c r="D1176" s="69" t="s">
        <v>138</v>
      </c>
      <c r="E1176" s="69" t="s">
        <v>1394</v>
      </c>
      <c r="F1176" s="69" t="s">
        <v>1878</v>
      </c>
      <c r="G1176" s="87" t="s">
        <v>1879</v>
      </c>
      <c r="H1176" s="50" t="s">
        <v>1356</v>
      </c>
      <c r="I1176" s="48" t="s">
        <v>81</v>
      </c>
      <c r="J1176" s="50" t="s">
        <v>1867</v>
      </c>
      <c r="K1176" s="49">
        <v>2264925</v>
      </c>
      <c r="L1176" s="49">
        <v>2246722.0658396287</v>
      </c>
      <c r="M1176" s="50">
        <f t="shared" si="22"/>
        <v>37</v>
      </c>
      <c r="N1176" s="68" t="s">
        <v>349</v>
      </c>
    </row>
    <row r="1177" spans="1:14" ht="95.25" customHeight="1" x14ac:dyDescent="0.25">
      <c r="A1177" s="86">
        <v>1169</v>
      </c>
      <c r="B1177" s="50" t="s">
        <v>1863</v>
      </c>
      <c r="C1177" s="69" t="s">
        <v>1864</v>
      </c>
      <c r="D1177" s="69" t="s">
        <v>47</v>
      </c>
      <c r="E1177" s="69" t="s">
        <v>1500</v>
      </c>
      <c r="F1177" s="69" t="s">
        <v>1622</v>
      </c>
      <c r="G1177" s="87" t="s">
        <v>1662</v>
      </c>
      <c r="H1177" s="47">
        <v>45</v>
      </c>
      <c r="I1177" s="48" t="s">
        <v>1611</v>
      </c>
      <c r="J1177" s="50" t="s">
        <v>1503</v>
      </c>
      <c r="K1177" s="49">
        <v>2282623.5</v>
      </c>
      <c r="L1177" s="49">
        <v>2439598.8423351003</v>
      </c>
      <c r="M1177" s="50">
        <f t="shared" si="22"/>
        <v>38</v>
      </c>
      <c r="N1177" s="68" t="s">
        <v>349</v>
      </c>
    </row>
    <row r="1178" spans="1:14" ht="95.25" customHeight="1" x14ac:dyDescent="0.25">
      <c r="A1178" s="86">
        <v>1170</v>
      </c>
      <c r="B1178" s="50" t="s">
        <v>1863</v>
      </c>
      <c r="C1178" s="69" t="s">
        <v>1864</v>
      </c>
      <c r="D1178" s="69" t="s">
        <v>47</v>
      </c>
      <c r="E1178" s="69" t="s">
        <v>1500</v>
      </c>
      <c r="F1178" s="69" t="s">
        <v>1622</v>
      </c>
      <c r="G1178" s="87" t="s">
        <v>1652</v>
      </c>
      <c r="H1178" s="47">
        <v>45</v>
      </c>
      <c r="I1178" s="48" t="s">
        <v>1611</v>
      </c>
      <c r="J1178" s="50" t="s">
        <v>1503</v>
      </c>
      <c r="K1178" s="49">
        <v>2282623.5</v>
      </c>
      <c r="L1178" s="49">
        <v>2439598.8423351003</v>
      </c>
      <c r="M1178" s="50">
        <f t="shared" si="22"/>
        <v>39</v>
      </c>
      <c r="N1178" s="68" t="s">
        <v>349</v>
      </c>
    </row>
    <row r="1179" spans="1:14" ht="95.25" customHeight="1" x14ac:dyDescent="0.25">
      <c r="A1179" s="86">
        <v>1171</v>
      </c>
      <c r="B1179" s="50" t="s">
        <v>1863</v>
      </c>
      <c r="C1179" s="69" t="s">
        <v>1864</v>
      </c>
      <c r="D1179" s="69" t="s">
        <v>39</v>
      </c>
      <c r="E1179" s="69" t="s">
        <v>1465</v>
      </c>
      <c r="F1179" s="69" t="s">
        <v>1880</v>
      </c>
      <c r="G1179" s="69" t="s">
        <v>1664</v>
      </c>
      <c r="H1179" s="47">
        <v>90</v>
      </c>
      <c r="I1179" s="48" t="s">
        <v>176</v>
      </c>
      <c r="J1179" s="50" t="s">
        <v>292</v>
      </c>
      <c r="K1179" s="49">
        <v>2294000</v>
      </c>
      <c r="L1179" s="49">
        <v>2279020.2572234566</v>
      </c>
      <c r="M1179" s="50">
        <f t="shared" si="22"/>
        <v>40</v>
      </c>
      <c r="N1179" s="68" t="s">
        <v>349</v>
      </c>
    </row>
    <row r="1180" spans="1:14" ht="95.25" customHeight="1" x14ac:dyDescent="0.25">
      <c r="A1180" s="86">
        <v>1172</v>
      </c>
      <c r="B1180" s="50" t="s">
        <v>1863</v>
      </c>
      <c r="C1180" s="69" t="s">
        <v>1864</v>
      </c>
      <c r="D1180" s="69" t="s">
        <v>848</v>
      </c>
      <c r="E1180" s="69" t="s">
        <v>849</v>
      </c>
      <c r="F1180" s="69" t="s">
        <v>1784</v>
      </c>
      <c r="G1180" s="87" t="s">
        <v>1785</v>
      </c>
      <c r="H1180" s="47">
        <v>90</v>
      </c>
      <c r="I1180" s="48" t="s">
        <v>81</v>
      </c>
      <c r="J1180" s="50" t="s">
        <v>1360</v>
      </c>
      <c r="K1180" s="49">
        <v>2325547.514</v>
      </c>
      <c r="L1180" s="49">
        <v>2309777.6998274522</v>
      </c>
      <c r="M1180" s="50">
        <f t="shared" si="22"/>
        <v>41</v>
      </c>
      <c r="N1180" s="68" t="s">
        <v>349</v>
      </c>
    </row>
    <row r="1181" spans="1:14" ht="95.25" customHeight="1" x14ac:dyDescent="0.25">
      <c r="A1181" s="86">
        <v>1173</v>
      </c>
      <c r="B1181" s="50" t="s">
        <v>1863</v>
      </c>
      <c r="C1181" s="69" t="s">
        <v>1864</v>
      </c>
      <c r="D1181" s="69" t="s">
        <v>1438</v>
      </c>
      <c r="E1181" s="69" t="s">
        <v>1465</v>
      </c>
      <c r="F1181" s="69" t="s">
        <v>1660</v>
      </c>
      <c r="G1181" s="69" t="s">
        <v>1652</v>
      </c>
      <c r="H1181" s="47">
        <v>60</v>
      </c>
      <c r="I1181" s="48" t="s">
        <v>81</v>
      </c>
      <c r="J1181" s="50" t="s">
        <v>1868</v>
      </c>
      <c r="K1181" s="49">
        <v>2331389.5499999998</v>
      </c>
      <c r="L1181" s="49">
        <v>2311481.3792500282</v>
      </c>
      <c r="M1181" s="50">
        <f t="shared" si="22"/>
        <v>42</v>
      </c>
      <c r="N1181" s="68" t="s">
        <v>349</v>
      </c>
    </row>
    <row r="1182" spans="1:14" ht="95.25" customHeight="1" x14ac:dyDescent="0.25">
      <c r="A1182" s="86">
        <v>1174</v>
      </c>
      <c r="B1182" s="50" t="s">
        <v>1863</v>
      </c>
      <c r="C1182" s="69" t="s">
        <v>1864</v>
      </c>
      <c r="D1182" s="69" t="s">
        <v>1438</v>
      </c>
      <c r="E1182" s="69" t="s">
        <v>1465</v>
      </c>
      <c r="F1182" s="69" t="s">
        <v>1661</v>
      </c>
      <c r="G1182" s="69" t="s">
        <v>1662</v>
      </c>
      <c r="H1182" s="47">
        <v>60</v>
      </c>
      <c r="I1182" s="48" t="s">
        <v>81</v>
      </c>
      <c r="J1182" s="50" t="s">
        <v>1868</v>
      </c>
      <c r="K1182" s="49">
        <v>2340134.15</v>
      </c>
      <c r="L1182" s="49">
        <v>2320151.3074775911</v>
      </c>
      <c r="M1182" s="50">
        <f t="shared" si="22"/>
        <v>43</v>
      </c>
      <c r="N1182" s="68" t="s">
        <v>349</v>
      </c>
    </row>
    <row r="1183" spans="1:14" ht="95.25" customHeight="1" x14ac:dyDescent="0.25">
      <c r="A1183" s="86">
        <v>1175</v>
      </c>
      <c r="B1183" s="50" t="s">
        <v>1863</v>
      </c>
      <c r="C1183" s="69" t="s">
        <v>1864</v>
      </c>
      <c r="D1183" s="69" t="s">
        <v>848</v>
      </c>
      <c r="E1183" s="69" t="s">
        <v>849</v>
      </c>
      <c r="F1183" s="69" t="s">
        <v>1786</v>
      </c>
      <c r="G1183" s="87" t="s">
        <v>1787</v>
      </c>
      <c r="H1183" s="47">
        <v>90</v>
      </c>
      <c r="I1183" s="48" t="s">
        <v>81</v>
      </c>
      <c r="J1183" s="50" t="s">
        <v>1360</v>
      </c>
      <c r="K1183" s="49">
        <v>2346688.034</v>
      </c>
      <c r="L1183" s="49">
        <v>2332613.7187117641</v>
      </c>
      <c r="M1183" s="50">
        <f t="shared" si="22"/>
        <v>44</v>
      </c>
      <c r="N1183" s="68" t="s">
        <v>349</v>
      </c>
    </row>
    <row r="1184" spans="1:14" ht="95.25" customHeight="1" x14ac:dyDescent="0.25">
      <c r="A1184" s="86">
        <v>1176</v>
      </c>
      <c r="B1184" s="50" t="s">
        <v>1863</v>
      </c>
      <c r="C1184" s="69" t="s">
        <v>1864</v>
      </c>
      <c r="D1184" s="69" t="s">
        <v>39</v>
      </c>
      <c r="E1184" s="69" t="s">
        <v>1465</v>
      </c>
      <c r="F1184" s="69" t="s">
        <v>1651</v>
      </c>
      <c r="G1184" s="69" t="s">
        <v>1652</v>
      </c>
      <c r="H1184" s="47">
        <v>90</v>
      </c>
      <c r="I1184" s="48" t="s">
        <v>176</v>
      </c>
      <c r="J1184" s="50" t="s">
        <v>1670</v>
      </c>
      <c r="K1184" s="49">
        <v>2350000</v>
      </c>
      <c r="L1184" s="49">
        <v>2440403.0293847574</v>
      </c>
      <c r="M1184" s="50">
        <f t="shared" si="22"/>
        <v>45</v>
      </c>
      <c r="N1184" s="68" t="s">
        <v>349</v>
      </c>
    </row>
    <row r="1185" spans="1:14" ht="95.25" customHeight="1" x14ac:dyDescent="0.25">
      <c r="A1185" s="86">
        <v>1177</v>
      </c>
      <c r="B1185" s="50" t="s">
        <v>1863</v>
      </c>
      <c r="C1185" s="69" t="s">
        <v>1864</v>
      </c>
      <c r="D1185" s="69" t="s">
        <v>39</v>
      </c>
      <c r="E1185" s="69" t="s">
        <v>1465</v>
      </c>
      <c r="F1185" s="69" t="s">
        <v>1869</v>
      </c>
      <c r="G1185" s="69" t="s">
        <v>1639</v>
      </c>
      <c r="H1185" s="47">
        <v>90</v>
      </c>
      <c r="I1185" s="48" t="s">
        <v>176</v>
      </c>
      <c r="J1185" s="50" t="s">
        <v>1476</v>
      </c>
      <c r="K1185" s="49">
        <v>2350000</v>
      </c>
      <c r="L1185" s="49">
        <v>2440403.0293847574</v>
      </c>
      <c r="M1185" s="50">
        <f t="shared" si="22"/>
        <v>46</v>
      </c>
      <c r="N1185" s="68" t="s">
        <v>349</v>
      </c>
    </row>
    <row r="1186" spans="1:14" ht="95.25" customHeight="1" x14ac:dyDescent="0.25">
      <c r="A1186" s="86">
        <v>1178</v>
      </c>
      <c r="B1186" s="50" t="s">
        <v>1863</v>
      </c>
      <c r="C1186" s="69" t="s">
        <v>1864</v>
      </c>
      <c r="D1186" s="69" t="s">
        <v>39</v>
      </c>
      <c r="E1186" s="69" t="s">
        <v>1465</v>
      </c>
      <c r="F1186" s="69" t="s">
        <v>1672</v>
      </c>
      <c r="G1186" s="69" t="s">
        <v>1662</v>
      </c>
      <c r="H1186" s="47">
        <v>90</v>
      </c>
      <c r="I1186" s="48" t="s">
        <v>176</v>
      </c>
      <c r="J1186" s="50" t="s">
        <v>1512</v>
      </c>
      <c r="K1186" s="49">
        <v>2350300</v>
      </c>
      <c r="L1186" s="49">
        <v>2440714.5701970197</v>
      </c>
      <c r="M1186" s="50">
        <f t="shared" si="22"/>
        <v>47</v>
      </c>
      <c r="N1186" s="68" t="s">
        <v>349</v>
      </c>
    </row>
    <row r="1187" spans="1:14" ht="95.25" customHeight="1" x14ac:dyDescent="0.25">
      <c r="A1187" s="86">
        <v>1179</v>
      </c>
      <c r="B1187" s="50" t="s">
        <v>1863</v>
      </c>
      <c r="C1187" s="69" t="s">
        <v>1864</v>
      </c>
      <c r="D1187" s="69" t="s">
        <v>1438</v>
      </c>
      <c r="E1187" s="69" t="s">
        <v>1465</v>
      </c>
      <c r="F1187" s="69" t="s">
        <v>1663</v>
      </c>
      <c r="G1187" s="69" t="s">
        <v>1664</v>
      </c>
      <c r="H1187" s="47">
        <v>60</v>
      </c>
      <c r="I1187" s="48" t="s">
        <v>81</v>
      </c>
      <c r="J1187" s="50" t="s">
        <v>1868</v>
      </c>
      <c r="K1187" s="49">
        <v>2356451.5</v>
      </c>
      <c r="L1187" s="49">
        <v>2336329.3205787069</v>
      </c>
      <c r="M1187" s="50">
        <f t="shared" si="22"/>
        <v>48</v>
      </c>
      <c r="N1187" s="68" t="s">
        <v>349</v>
      </c>
    </row>
    <row r="1188" spans="1:14" ht="95.25" customHeight="1" x14ac:dyDescent="0.25">
      <c r="A1188" s="86">
        <v>1180</v>
      </c>
      <c r="B1188" s="50" t="s">
        <v>1863</v>
      </c>
      <c r="C1188" s="69" t="s">
        <v>1864</v>
      </c>
      <c r="D1188" s="69" t="s">
        <v>1438</v>
      </c>
      <c r="E1188" s="69" t="s">
        <v>1465</v>
      </c>
      <c r="F1188" s="69" t="s">
        <v>1665</v>
      </c>
      <c r="G1188" s="69" t="s">
        <v>1659</v>
      </c>
      <c r="H1188" s="47">
        <v>60</v>
      </c>
      <c r="I1188" s="48" t="s">
        <v>81</v>
      </c>
      <c r="J1188" s="50" t="s">
        <v>1868</v>
      </c>
      <c r="K1188" s="49">
        <v>2356451.5</v>
      </c>
      <c r="L1188" s="49">
        <v>2336329.3205787069</v>
      </c>
      <c r="M1188" s="50">
        <f t="shared" si="22"/>
        <v>49</v>
      </c>
      <c r="N1188" s="68" t="s">
        <v>349</v>
      </c>
    </row>
    <row r="1189" spans="1:14" ht="95.25" customHeight="1" x14ac:dyDescent="0.25">
      <c r="A1189" s="86">
        <v>1181</v>
      </c>
      <c r="B1189" s="50" t="s">
        <v>1863</v>
      </c>
      <c r="C1189" s="69" t="s">
        <v>1864</v>
      </c>
      <c r="D1189" s="69" t="s">
        <v>44</v>
      </c>
      <c r="E1189" s="69" t="s">
        <v>1361</v>
      </c>
      <c r="F1189" s="69" t="s">
        <v>1788</v>
      </c>
      <c r="G1189" s="87" t="s">
        <v>1789</v>
      </c>
      <c r="H1189" s="47">
        <v>30</v>
      </c>
      <c r="I1189" s="48" t="s">
        <v>1790</v>
      </c>
      <c r="J1189" s="50" t="s">
        <v>1364</v>
      </c>
      <c r="K1189" s="49">
        <v>2400000</v>
      </c>
      <c r="L1189" s="49">
        <v>2384328.0807917593</v>
      </c>
      <c r="M1189" s="50">
        <f t="shared" si="22"/>
        <v>50</v>
      </c>
      <c r="N1189" s="68" t="s">
        <v>349</v>
      </c>
    </row>
    <row r="1190" spans="1:14" ht="95.25" customHeight="1" x14ac:dyDescent="0.25">
      <c r="A1190" s="86">
        <v>1182</v>
      </c>
      <c r="B1190" s="50" t="s">
        <v>1863</v>
      </c>
      <c r="C1190" s="69" t="s">
        <v>1864</v>
      </c>
      <c r="D1190" s="69" t="s">
        <v>39</v>
      </c>
      <c r="E1190" s="69" t="s">
        <v>1465</v>
      </c>
      <c r="F1190" s="69" t="s">
        <v>1658</v>
      </c>
      <c r="G1190" s="69" t="s">
        <v>1659</v>
      </c>
      <c r="H1190" s="47">
        <v>90</v>
      </c>
      <c r="I1190" s="48" t="s">
        <v>176</v>
      </c>
      <c r="J1190" s="50" t="s">
        <v>1555</v>
      </c>
      <c r="K1190" s="49">
        <v>2500000</v>
      </c>
      <c r="L1190" s="49">
        <v>2483675.084158083</v>
      </c>
      <c r="M1190" s="50">
        <f t="shared" si="22"/>
        <v>51</v>
      </c>
      <c r="N1190" s="68" t="s">
        <v>349</v>
      </c>
    </row>
    <row r="1191" spans="1:14" ht="95.25" customHeight="1" x14ac:dyDescent="0.25">
      <c r="A1191" s="86">
        <v>1183</v>
      </c>
      <c r="B1191" s="50" t="s">
        <v>1863</v>
      </c>
      <c r="C1191" s="69" t="s">
        <v>1864</v>
      </c>
      <c r="D1191" s="69" t="s">
        <v>9</v>
      </c>
      <c r="E1191" s="69" t="s">
        <v>1347</v>
      </c>
      <c r="F1191" s="69" t="s">
        <v>1881</v>
      </c>
      <c r="G1191" s="87" t="s">
        <v>1783</v>
      </c>
      <c r="H1191" s="47" t="s">
        <v>1399</v>
      </c>
      <c r="I1191" s="91" t="s">
        <v>81</v>
      </c>
      <c r="J1191" s="50" t="s">
        <v>1402</v>
      </c>
      <c r="K1191" s="49">
        <v>2541857</v>
      </c>
      <c r="L1191" s="49">
        <v>2522705.1838736059</v>
      </c>
      <c r="M1191" s="50">
        <f t="shared" si="22"/>
        <v>52</v>
      </c>
      <c r="N1191" s="68" t="s">
        <v>349</v>
      </c>
    </row>
    <row r="1192" spans="1:14" ht="95.25" customHeight="1" x14ac:dyDescent="0.25">
      <c r="A1192" s="86">
        <v>1184</v>
      </c>
      <c r="B1192" s="50" t="s">
        <v>1863</v>
      </c>
      <c r="C1192" s="69" t="s">
        <v>1864</v>
      </c>
      <c r="D1192" s="69" t="s">
        <v>46</v>
      </c>
      <c r="E1192" s="69" t="s">
        <v>1465</v>
      </c>
      <c r="F1192" s="69" t="s">
        <v>1882</v>
      </c>
      <c r="G1192" s="87" t="s">
        <v>1610</v>
      </c>
      <c r="H1192" s="47" t="s">
        <v>1637</v>
      </c>
      <c r="I1192" s="48">
        <v>0</v>
      </c>
      <c r="J1192" s="50" t="s">
        <v>1476</v>
      </c>
      <c r="K1192" s="49">
        <v>2565635.86</v>
      </c>
      <c r="L1192" s="49">
        <v>2565635.86</v>
      </c>
      <c r="M1192" s="50">
        <f t="shared" si="22"/>
        <v>53</v>
      </c>
      <c r="N1192" s="68" t="s">
        <v>349</v>
      </c>
    </row>
    <row r="1193" spans="1:14" ht="95.25" customHeight="1" x14ac:dyDescent="0.25">
      <c r="A1193" s="86">
        <v>1185</v>
      </c>
      <c r="B1193" s="50" t="s">
        <v>1863</v>
      </c>
      <c r="C1193" s="69" t="s">
        <v>1864</v>
      </c>
      <c r="D1193" s="69" t="s">
        <v>138</v>
      </c>
      <c r="E1193" s="69" t="s">
        <v>1691</v>
      </c>
      <c r="F1193" s="69" t="s">
        <v>1804</v>
      </c>
      <c r="G1193" s="87" t="s">
        <v>1805</v>
      </c>
      <c r="H1193" s="50" t="s">
        <v>1356</v>
      </c>
      <c r="I1193" s="50" t="s">
        <v>81</v>
      </c>
      <c r="J1193" s="50" t="s">
        <v>1867</v>
      </c>
      <c r="K1193" s="49">
        <v>2607050</v>
      </c>
      <c r="L1193" s="49">
        <v>2960831.6644873396</v>
      </c>
      <c r="M1193" s="50">
        <f t="shared" si="22"/>
        <v>54</v>
      </c>
      <c r="N1193" s="68" t="s">
        <v>349</v>
      </c>
    </row>
    <row r="1194" spans="1:14" ht="95.25" customHeight="1" x14ac:dyDescent="0.25">
      <c r="A1194" s="86">
        <v>1186</v>
      </c>
      <c r="B1194" s="50" t="s">
        <v>1863</v>
      </c>
      <c r="C1194" s="69" t="s">
        <v>1864</v>
      </c>
      <c r="D1194" s="69" t="s">
        <v>24</v>
      </c>
      <c r="E1194" s="69" t="s">
        <v>1666</v>
      </c>
      <c r="F1194" s="69" t="s">
        <v>1667</v>
      </c>
      <c r="G1194" s="87" t="str">
        <f>F1194</f>
        <v>AD380T43H</v>
      </c>
      <c r="H1194" s="47">
        <v>10</v>
      </c>
      <c r="I1194" s="48" t="s">
        <v>1668</v>
      </c>
      <c r="J1194" s="50" t="s">
        <v>1512</v>
      </c>
      <c r="K1194" s="46">
        <f>(1912663+308000+15000)*1.15</f>
        <v>2571012.4499999997</v>
      </c>
      <c r="L1194" s="49">
        <v>2939429.8735694997</v>
      </c>
      <c r="M1194" s="50">
        <f t="shared" si="22"/>
        <v>55</v>
      </c>
      <c r="N1194" s="68" t="s">
        <v>349</v>
      </c>
    </row>
    <row r="1195" spans="1:14" ht="95.25" customHeight="1" x14ac:dyDescent="0.25">
      <c r="A1195" s="86">
        <v>1187</v>
      </c>
      <c r="B1195" s="50" t="s">
        <v>1863</v>
      </c>
      <c r="C1195" s="69" t="s">
        <v>1864</v>
      </c>
      <c r="D1195" s="69" t="s">
        <v>26</v>
      </c>
      <c r="E1195" s="69" t="s">
        <v>1394</v>
      </c>
      <c r="F1195" s="69" t="s">
        <v>1649</v>
      </c>
      <c r="G1195" s="87" t="s">
        <v>1650</v>
      </c>
      <c r="H1195" s="47">
        <v>210</v>
      </c>
      <c r="I1195" s="48" t="s">
        <v>1457</v>
      </c>
      <c r="J1195" s="50" t="s">
        <v>1434</v>
      </c>
      <c r="K1195" s="49">
        <v>2772120.7</v>
      </c>
      <c r="L1195" s="49">
        <v>3081964.4355181972</v>
      </c>
      <c r="M1195" s="50">
        <f t="shared" si="22"/>
        <v>56</v>
      </c>
      <c r="N1195" s="68" t="s">
        <v>349</v>
      </c>
    </row>
    <row r="1196" spans="1:14" ht="95.25" customHeight="1" x14ac:dyDescent="0.25">
      <c r="A1196" s="86">
        <v>1188</v>
      </c>
      <c r="B1196" s="50" t="s">
        <v>1883</v>
      </c>
      <c r="C1196" s="69" t="s">
        <v>1884</v>
      </c>
      <c r="D1196" s="89" t="s">
        <v>1593</v>
      </c>
      <c r="E1196" s="69" t="s">
        <v>1505</v>
      </c>
      <c r="F1196" s="69" t="s">
        <v>1603</v>
      </c>
      <c r="G1196" s="69" t="s">
        <v>1603</v>
      </c>
      <c r="H1196" s="100">
        <v>45</v>
      </c>
      <c r="I1196" s="105"/>
      <c r="J1196" s="50" t="s">
        <v>1781</v>
      </c>
      <c r="K1196" s="106">
        <v>1191735.3999999999</v>
      </c>
      <c r="L1196" s="49">
        <v>1255213.5285411132</v>
      </c>
      <c r="M1196" s="50">
        <f t="shared" si="22"/>
        <v>1</v>
      </c>
      <c r="N1196" s="68" t="s">
        <v>349</v>
      </c>
    </row>
    <row r="1197" spans="1:14" ht="95.25" customHeight="1" x14ac:dyDescent="0.25">
      <c r="A1197" s="86">
        <v>1189</v>
      </c>
      <c r="B1197" s="50" t="s">
        <v>1883</v>
      </c>
      <c r="C1197" s="69" t="s">
        <v>1884</v>
      </c>
      <c r="D1197" s="69" t="s">
        <v>1438</v>
      </c>
      <c r="E1197" s="69" t="s">
        <v>1465</v>
      </c>
      <c r="F1197" s="69" t="s">
        <v>1638</v>
      </c>
      <c r="G1197" s="69" t="s">
        <v>1639</v>
      </c>
      <c r="H1197" s="47">
        <v>60</v>
      </c>
      <c r="I1197" s="48" t="s">
        <v>81</v>
      </c>
      <c r="J1197" s="50" t="s">
        <v>1868</v>
      </c>
      <c r="K1197" s="49">
        <v>2005000</v>
      </c>
      <c r="L1197" s="49">
        <v>1987878.9305701002</v>
      </c>
      <c r="M1197" s="50">
        <f t="shared" si="22"/>
        <v>2</v>
      </c>
      <c r="N1197" s="68" t="s">
        <v>349</v>
      </c>
    </row>
    <row r="1198" spans="1:14" ht="95.25" customHeight="1" x14ac:dyDescent="0.25">
      <c r="A1198" s="86">
        <v>1190</v>
      </c>
      <c r="B1198" s="50" t="s">
        <v>1883</v>
      </c>
      <c r="C1198" s="69" t="s">
        <v>1884</v>
      </c>
      <c r="D1198" s="69" t="s">
        <v>1353</v>
      </c>
      <c r="E1198" s="69" t="s">
        <v>1354</v>
      </c>
      <c r="F1198" s="69" t="s">
        <v>1865</v>
      </c>
      <c r="G1198" s="87" t="s">
        <v>1866</v>
      </c>
      <c r="H1198" s="50" t="s">
        <v>1356</v>
      </c>
      <c r="I1198" s="48" t="s">
        <v>81</v>
      </c>
      <c r="J1198" s="50" t="s">
        <v>1885</v>
      </c>
      <c r="K1198" s="49">
        <v>2010222.7826086958</v>
      </c>
      <c r="L1198" s="49">
        <v>1994066.8600242818</v>
      </c>
      <c r="M1198" s="50">
        <f t="shared" si="22"/>
        <v>3</v>
      </c>
      <c r="N1198" s="68" t="s">
        <v>349</v>
      </c>
    </row>
    <row r="1199" spans="1:14" ht="95.25" customHeight="1" x14ac:dyDescent="0.25">
      <c r="A1199" s="86">
        <v>1191</v>
      </c>
      <c r="B1199" s="50" t="s">
        <v>1883</v>
      </c>
      <c r="C1199" s="69" t="s">
        <v>1884</v>
      </c>
      <c r="D1199" s="69" t="s">
        <v>1438</v>
      </c>
      <c r="E1199" s="69" t="s">
        <v>1465</v>
      </c>
      <c r="F1199" s="69" t="s">
        <v>1644</v>
      </c>
      <c r="G1199" s="69" t="s">
        <v>1645</v>
      </c>
      <c r="H1199" s="47">
        <v>60</v>
      </c>
      <c r="I1199" s="48" t="s">
        <v>81</v>
      </c>
      <c r="J1199" s="50" t="s">
        <v>1868</v>
      </c>
      <c r="K1199" s="49">
        <v>2039399.95</v>
      </c>
      <c r="L1199" s="49">
        <v>2021985.1329729257</v>
      </c>
      <c r="M1199" s="50">
        <f t="shared" si="22"/>
        <v>4</v>
      </c>
      <c r="N1199" s="68" t="s">
        <v>349</v>
      </c>
    </row>
    <row r="1200" spans="1:14" ht="95.25" customHeight="1" x14ac:dyDescent="0.25">
      <c r="A1200" s="86">
        <v>1192</v>
      </c>
      <c r="B1200" s="50" t="s">
        <v>1883</v>
      </c>
      <c r="C1200" s="69" t="s">
        <v>1884</v>
      </c>
      <c r="D1200" s="69" t="s">
        <v>1438</v>
      </c>
      <c r="E1200" s="69" t="s">
        <v>1465</v>
      </c>
      <c r="F1200" s="69" t="s">
        <v>1634</v>
      </c>
      <c r="G1200" s="69" t="s">
        <v>1635</v>
      </c>
      <c r="H1200" s="47">
        <v>60</v>
      </c>
      <c r="I1200" s="48" t="s">
        <v>81</v>
      </c>
      <c r="J1200" s="50" t="s">
        <v>1868</v>
      </c>
      <c r="K1200" s="49">
        <v>2048405.6</v>
      </c>
      <c r="L1200" s="49">
        <v>2030913.8820457878</v>
      </c>
      <c r="M1200" s="50">
        <f t="shared" si="22"/>
        <v>5</v>
      </c>
      <c r="N1200" s="68" t="s">
        <v>349</v>
      </c>
    </row>
    <row r="1201" spans="1:14" ht="95.25" customHeight="1" x14ac:dyDescent="0.25">
      <c r="A1201" s="86">
        <v>1193</v>
      </c>
      <c r="B1201" s="50" t="s">
        <v>1883</v>
      </c>
      <c r="C1201" s="69" t="s">
        <v>1884</v>
      </c>
      <c r="D1201" s="69" t="s">
        <v>1438</v>
      </c>
      <c r="E1201" s="69" t="s">
        <v>1465</v>
      </c>
      <c r="F1201" s="69" t="s">
        <v>1644</v>
      </c>
      <c r="G1201" s="69" t="s">
        <v>1648</v>
      </c>
      <c r="H1201" s="47">
        <v>60</v>
      </c>
      <c r="I1201" s="48" t="s">
        <v>81</v>
      </c>
      <c r="J1201" s="50" t="s">
        <v>1868</v>
      </c>
      <c r="K1201" s="49">
        <v>2083118.35</v>
      </c>
      <c r="L1201" s="49">
        <v>2065330.2133909983</v>
      </c>
      <c r="M1201" s="50">
        <f t="shared" si="22"/>
        <v>6</v>
      </c>
      <c r="N1201" s="68" t="s">
        <v>349</v>
      </c>
    </row>
    <row r="1202" spans="1:14" ht="95.25" customHeight="1" x14ac:dyDescent="0.25">
      <c r="A1202" s="86">
        <v>1194</v>
      </c>
      <c r="B1202" s="50" t="s">
        <v>1883</v>
      </c>
      <c r="C1202" s="69" t="s">
        <v>1884</v>
      </c>
      <c r="D1202" s="69" t="s">
        <v>47</v>
      </c>
      <c r="E1202" s="69" t="s">
        <v>1500</v>
      </c>
      <c r="F1202" s="69" t="s">
        <v>1869</v>
      </c>
      <c r="G1202" s="87" t="s">
        <v>1639</v>
      </c>
      <c r="H1202" s="47">
        <v>45</v>
      </c>
      <c r="I1202" s="48" t="s">
        <v>1611</v>
      </c>
      <c r="J1202" s="50" t="s">
        <v>1503</v>
      </c>
      <c r="K1202" s="49">
        <v>2083648.7749999999</v>
      </c>
      <c r="L1202" s="49">
        <v>2226940.6844023769</v>
      </c>
      <c r="M1202" s="50">
        <f t="shared" si="22"/>
        <v>7</v>
      </c>
      <c r="N1202" s="68" t="s">
        <v>349</v>
      </c>
    </row>
    <row r="1203" spans="1:14" ht="95.25" customHeight="1" x14ac:dyDescent="0.25">
      <c r="A1203" s="86">
        <v>1195</v>
      </c>
      <c r="B1203" s="50" t="s">
        <v>1883</v>
      </c>
      <c r="C1203" s="69" t="s">
        <v>1884</v>
      </c>
      <c r="D1203" s="69" t="s">
        <v>39</v>
      </c>
      <c r="E1203" s="69" t="s">
        <v>1465</v>
      </c>
      <c r="F1203" s="69" t="s">
        <v>1869</v>
      </c>
      <c r="G1203" s="69" t="s">
        <v>1639</v>
      </c>
      <c r="H1203" s="47">
        <v>90</v>
      </c>
      <c r="I1203" s="48" t="s">
        <v>176</v>
      </c>
      <c r="J1203" s="50" t="s">
        <v>1670</v>
      </c>
      <c r="K1203" s="49">
        <v>2085000</v>
      </c>
      <c r="L1203" s="49">
        <v>2165208.6452200934</v>
      </c>
      <c r="M1203" s="50">
        <f t="shared" si="22"/>
        <v>8</v>
      </c>
      <c r="N1203" s="68" t="s">
        <v>349</v>
      </c>
    </row>
    <row r="1204" spans="1:14" ht="95.25" customHeight="1" x14ac:dyDescent="0.25">
      <c r="A1204" s="86">
        <v>1196</v>
      </c>
      <c r="B1204" s="50" t="s">
        <v>1883</v>
      </c>
      <c r="C1204" s="69" t="s">
        <v>1884</v>
      </c>
      <c r="D1204" s="69" t="s">
        <v>39</v>
      </c>
      <c r="E1204" s="69" t="s">
        <v>1465</v>
      </c>
      <c r="F1204" s="69" t="s">
        <v>1870</v>
      </c>
      <c r="G1204" s="69" t="s">
        <v>1645</v>
      </c>
      <c r="H1204" s="47">
        <v>90</v>
      </c>
      <c r="I1204" s="48" t="s">
        <v>176</v>
      </c>
      <c r="J1204" s="50" t="s">
        <v>1555</v>
      </c>
      <c r="K1204" s="49">
        <v>2150000</v>
      </c>
      <c r="L1204" s="49">
        <v>2232709.1545435018</v>
      </c>
      <c r="M1204" s="50">
        <f t="shared" si="22"/>
        <v>9</v>
      </c>
      <c r="N1204" s="68" t="s">
        <v>349</v>
      </c>
    </row>
    <row r="1205" spans="1:14" ht="95.25" customHeight="1" x14ac:dyDescent="0.25">
      <c r="A1205" s="86">
        <v>1197</v>
      </c>
      <c r="B1205" s="50" t="s">
        <v>1883</v>
      </c>
      <c r="C1205" s="69" t="s">
        <v>1884</v>
      </c>
      <c r="D1205" s="69" t="s">
        <v>1438</v>
      </c>
      <c r="E1205" s="69" t="s">
        <v>1465</v>
      </c>
      <c r="F1205" s="69" t="s">
        <v>1653</v>
      </c>
      <c r="G1205" s="69" t="s">
        <v>1654</v>
      </c>
      <c r="H1205" s="47">
        <v>60</v>
      </c>
      <c r="I1205" s="48" t="s">
        <v>81</v>
      </c>
      <c r="J1205" s="50" t="s">
        <v>1868</v>
      </c>
      <c r="K1205" s="49">
        <v>2193648.2999999998</v>
      </c>
      <c r="L1205" s="49">
        <v>2174916.3275066921</v>
      </c>
      <c r="M1205" s="50">
        <f t="shared" si="22"/>
        <v>10</v>
      </c>
      <c r="N1205" s="68" t="s">
        <v>349</v>
      </c>
    </row>
    <row r="1206" spans="1:14" ht="95.25" customHeight="1" x14ac:dyDescent="0.25">
      <c r="A1206" s="86">
        <v>1198</v>
      </c>
      <c r="B1206" s="50" t="s">
        <v>1883</v>
      </c>
      <c r="C1206" s="69" t="s">
        <v>1884</v>
      </c>
      <c r="D1206" s="69" t="s">
        <v>47</v>
      </c>
      <c r="E1206" s="69" t="s">
        <v>1500</v>
      </c>
      <c r="F1206" s="69" t="s">
        <v>1609</v>
      </c>
      <c r="G1206" s="87" t="s">
        <v>1645</v>
      </c>
      <c r="H1206" s="47">
        <v>45</v>
      </c>
      <c r="I1206" s="48" t="s">
        <v>1646</v>
      </c>
      <c r="J1206" s="50" t="s">
        <v>1503</v>
      </c>
      <c r="K1206" s="49">
        <v>2198889.7000000002</v>
      </c>
      <c r="L1206" s="49">
        <v>2350106.6936980961</v>
      </c>
      <c r="M1206" s="50">
        <f t="shared" si="22"/>
        <v>11</v>
      </c>
      <c r="N1206" s="68" t="s">
        <v>349</v>
      </c>
    </row>
    <row r="1207" spans="1:14" ht="95.25" customHeight="1" x14ac:dyDescent="0.25">
      <c r="A1207" s="86">
        <v>1199</v>
      </c>
      <c r="B1207" s="50" t="s">
        <v>1883</v>
      </c>
      <c r="C1207" s="69" t="s">
        <v>1884</v>
      </c>
      <c r="D1207" s="69" t="s">
        <v>39</v>
      </c>
      <c r="E1207" s="69" t="s">
        <v>1465</v>
      </c>
      <c r="F1207" s="69" t="s">
        <v>1870</v>
      </c>
      <c r="G1207" s="69" t="s">
        <v>1645</v>
      </c>
      <c r="H1207" s="47">
        <v>90</v>
      </c>
      <c r="I1207" s="48" t="s">
        <v>176</v>
      </c>
      <c r="J1207" s="50" t="s">
        <v>1670</v>
      </c>
      <c r="K1207" s="49">
        <v>2210000</v>
      </c>
      <c r="L1207" s="49">
        <v>2295017.3169958787</v>
      </c>
      <c r="M1207" s="50">
        <f t="shared" si="22"/>
        <v>12</v>
      </c>
      <c r="N1207" s="68" t="s">
        <v>349</v>
      </c>
    </row>
    <row r="1208" spans="1:14" ht="95.25" customHeight="1" x14ac:dyDescent="0.25">
      <c r="A1208" s="86">
        <v>1200</v>
      </c>
      <c r="B1208" s="50" t="s">
        <v>1883</v>
      </c>
      <c r="C1208" s="69" t="s">
        <v>1884</v>
      </c>
      <c r="D1208" s="69" t="s">
        <v>1438</v>
      </c>
      <c r="E1208" s="69" t="s">
        <v>1465</v>
      </c>
      <c r="F1208" s="69" t="s">
        <v>1656</v>
      </c>
      <c r="G1208" s="69" t="s">
        <v>1657</v>
      </c>
      <c r="H1208" s="47">
        <v>60</v>
      </c>
      <c r="I1208" s="48" t="s">
        <v>81</v>
      </c>
      <c r="J1208" s="50" t="s">
        <v>1868</v>
      </c>
      <c r="K1208" s="49">
        <v>2218104.2000000002</v>
      </c>
      <c r="L1208" s="49">
        <v>2199163.3940095003</v>
      </c>
      <c r="M1208" s="50">
        <f t="shared" si="22"/>
        <v>13</v>
      </c>
      <c r="N1208" s="68" t="s">
        <v>349</v>
      </c>
    </row>
    <row r="1209" spans="1:14" ht="95.25" customHeight="1" x14ac:dyDescent="0.25">
      <c r="A1209" s="86">
        <v>1201</v>
      </c>
      <c r="B1209" s="50" t="s">
        <v>1883</v>
      </c>
      <c r="C1209" s="69" t="s">
        <v>1884</v>
      </c>
      <c r="D1209" s="69" t="s">
        <v>848</v>
      </c>
      <c r="E1209" s="69" t="s">
        <v>849</v>
      </c>
      <c r="F1209" s="69" t="s">
        <v>1784</v>
      </c>
      <c r="G1209" s="87" t="s">
        <v>1785</v>
      </c>
      <c r="H1209" s="47">
        <v>90</v>
      </c>
      <c r="I1209" s="48" t="s">
        <v>81</v>
      </c>
      <c r="J1209" s="50" t="s">
        <v>1360</v>
      </c>
      <c r="K1209" s="49">
        <v>2235267.5</v>
      </c>
      <c r="L1209" s="49">
        <v>2220109.885335613</v>
      </c>
      <c r="M1209" s="50">
        <f t="shared" si="22"/>
        <v>14</v>
      </c>
      <c r="N1209" s="68" t="s">
        <v>349</v>
      </c>
    </row>
    <row r="1210" spans="1:14" ht="95.25" customHeight="1" x14ac:dyDescent="0.25">
      <c r="A1210" s="86">
        <v>1202</v>
      </c>
      <c r="B1210" s="50" t="s">
        <v>1883</v>
      </c>
      <c r="C1210" s="69" t="s">
        <v>1884</v>
      </c>
      <c r="D1210" s="69" t="s">
        <v>39</v>
      </c>
      <c r="E1210" s="69" t="s">
        <v>1465</v>
      </c>
      <c r="F1210" s="69" t="s">
        <v>1877</v>
      </c>
      <c r="G1210" s="69" t="s">
        <v>1648</v>
      </c>
      <c r="H1210" s="47">
        <v>90</v>
      </c>
      <c r="I1210" s="48" t="s">
        <v>176</v>
      </c>
      <c r="J1210" s="50" t="s">
        <v>1512</v>
      </c>
      <c r="K1210" s="49">
        <v>2240000</v>
      </c>
      <c r="L1210" s="49">
        <v>2326171.3982220665</v>
      </c>
      <c r="M1210" s="50">
        <f t="shared" si="22"/>
        <v>15</v>
      </c>
      <c r="N1210" s="68" t="s">
        <v>349</v>
      </c>
    </row>
    <row r="1211" spans="1:14" ht="95.25" customHeight="1" x14ac:dyDescent="0.25">
      <c r="A1211" s="86">
        <v>1203</v>
      </c>
      <c r="B1211" s="50" t="s">
        <v>1883</v>
      </c>
      <c r="C1211" s="69" t="s">
        <v>1884</v>
      </c>
      <c r="D1211" s="69" t="s">
        <v>39</v>
      </c>
      <c r="E1211" s="69" t="s">
        <v>1465</v>
      </c>
      <c r="F1211" s="69" t="s">
        <v>1870</v>
      </c>
      <c r="G1211" s="69" t="s">
        <v>1645</v>
      </c>
      <c r="H1211" s="47">
        <v>90</v>
      </c>
      <c r="I1211" s="48" t="s">
        <v>176</v>
      </c>
      <c r="J1211" s="50" t="s">
        <v>292</v>
      </c>
      <c r="K1211" s="49">
        <v>2243000</v>
      </c>
      <c r="L1211" s="49">
        <v>2329286.8063446856</v>
      </c>
      <c r="M1211" s="50">
        <f t="shared" si="22"/>
        <v>16</v>
      </c>
      <c r="N1211" s="68" t="s">
        <v>349</v>
      </c>
    </row>
    <row r="1212" spans="1:14" ht="95.25" customHeight="1" x14ac:dyDescent="0.25">
      <c r="A1212" s="86">
        <v>1204</v>
      </c>
      <c r="B1212" s="50" t="s">
        <v>1883</v>
      </c>
      <c r="C1212" s="69" t="s">
        <v>1884</v>
      </c>
      <c r="D1212" s="69" t="s">
        <v>39</v>
      </c>
      <c r="E1212" s="69" t="s">
        <v>1465</v>
      </c>
      <c r="F1212" s="69" t="s">
        <v>1870</v>
      </c>
      <c r="G1212" s="69" t="s">
        <v>1645</v>
      </c>
      <c r="H1212" s="47">
        <v>90</v>
      </c>
      <c r="I1212" s="48" t="s">
        <v>176</v>
      </c>
      <c r="J1212" s="50" t="s">
        <v>1476</v>
      </c>
      <c r="K1212" s="49">
        <v>2244000</v>
      </c>
      <c r="L1212" s="49">
        <v>2330325.275718892</v>
      </c>
      <c r="M1212" s="50">
        <f t="shared" si="22"/>
        <v>17</v>
      </c>
      <c r="N1212" s="68" t="s">
        <v>349</v>
      </c>
    </row>
    <row r="1213" spans="1:14" ht="95.25" customHeight="1" x14ac:dyDescent="0.25">
      <c r="A1213" s="86">
        <v>1205</v>
      </c>
      <c r="B1213" s="50" t="s">
        <v>1883</v>
      </c>
      <c r="C1213" s="69" t="s">
        <v>1884</v>
      </c>
      <c r="D1213" s="69" t="s">
        <v>39</v>
      </c>
      <c r="E1213" s="69" t="s">
        <v>1465</v>
      </c>
      <c r="F1213" s="69" t="s">
        <v>1812</v>
      </c>
      <c r="G1213" s="69" t="s">
        <v>1648</v>
      </c>
      <c r="H1213" s="47">
        <v>90</v>
      </c>
      <c r="I1213" s="48" t="s">
        <v>176</v>
      </c>
      <c r="J1213" s="50" t="s">
        <v>292</v>
      </c>
      <c r="K1213" s="49">
        <v>2250000</v>
      </c>
      <c r="L1213" s="49">
        <v>2336556.0919641294</v>
      </c>
      <c r="M1213" s="50">
        <f t="shared" si="22"/>
        <v>18</v>
      </c>
      <c r="N1213" s="68" t="s">
        <v>349</v>
      </c>
    </row>
    <row r="1214" spans="1:14" ht="95.25" customHeight="1" x14ac:dyDescent="0.25">
      <c r="A1214" s="86">
        <v>1206</v>
      </c>
      <c r="B1214" s="50" t="s">
        <v>1883</v>
      </c>
      <c r="C1214" s="69" t="s">
        <v>1884</v>
      </c>
      <c r="D1214" s="69" t="s">
        <v>39</v>
      </c>
      <c r="E1214" s="69" t="s">
        <v>1465</v>
      </c>
      <c r="F1214" s="69" t="s">
        <v>1671</v>
      </c>
      <c r="G1214" s="69" t="s">
        <v>1654</v>
      </c>
      <c r="H1214" s="47">
        <v>90</v>
      </c>
      <c r="I1214" s="48" t="s">
        <v>176</v>
      </c>
      <c r="J1214" s="50" t="s">
        <v>1512</v>
      </c>
      <c r="K1214" s="49">
        <v>2255000</v>
      </c>
      <c r="L1214" s="49">
        <v>2341748.4388351608</v>
      </c>
      <c r="M1214" s="50">
        <f t="shared" si="22"/>
        <v>19</v>
      </c>
      <c r="N1214" s="68" t="s">
        <v>349</v>
      </c>
    </row>
    <row r="1215" spans="1:14" ht="95.25" customHeight="1" x14ac:dyDescent="0.25">
      <c r="A1215" s="86">
        <v>1207</v>
      </c>
      <c r="B1215" s="50" t="s">
        <v>1883</v>
      </c>
      <c r="C1215" s="69" t="s">
        <v>1884</v>
      </c>
      <c r="D1215" s="69" t="s">
        <v>848</v>
      </c>
      <c r="E1215" s="69" t="s">
        <v>849</v>
      </c>
      <c r="F1215" s="69" t="s">
        <v>1786</v>
      </c>
      <c r="G1215" s="87" t="s">
        <v>1787</v>
      </c>
      <c r="H1215" s="47">
        <v>90</v>
      </c>
      <c r="I1215" s="48" t="s">
        <v>81</v>
      </c>
      <c r="J1215" s="50" t="s">
        <v>1360</v>
      </c>
      <c r="K1215" s="49">
        <v>2256408.0199999996</v>
      </c>
      <c r="L1215" s="49">
        <v>2242875.1611656477</v>
      </c>
      <c r="M1215" s="50">
        <f t="shared" si="22"/>
        <v>20</v>
      </c>
      <c r="N1215" s="68" t="s">
        <v>349</v>
      </c>
    </row>
    <row r="1216" spans="1:14" ht="95.25" customHeight="1" x14ac:dyDescent="0.25">
      <c r="A1216" s="86">
        <v>1208</v>
      </c>
      <c r="B1216" s="50" t="s">
        <v>1883</v>
      </c>
      <c r="C1216" s="69" t="s">
        <v>1884</v>
      </c>
      <c r="D1216" s="69" t="s">
        <v>47</v>
      </c>
      <c r="E1216" s="69" t="s">
        <v>1500</v>
      </c>
      <c r="F1216" s="69" t="s">
        <v>1609</v>
      </c>
      <c r="G1216" s="87" t="s">
        <v>1648</v>
      </c>
      <c r="H1216" s="47">
        <v>45</v>
      </c>
      <c r="I1216" s="48" t="s">
        <v>1611</v>
      </c>
      <c r="J1216" s="50" t="s">
        <v>1503</v>
      </c>
      <c r="K1216" s="49">
        <v>2269663</v>
      </c>
      <c r="L1216" s="49">
        <v>2425747.0525869951</v>
      </c>
      <c r="M1216" s="50">
        <f t="shared" si="22"/>
        <v>21</v>
      </c>
      <c r="N1216" s="68" t="s">
        <v>349</v>
      </c>
    </row>
    <row r="1217" spans="1:14" ht="95.25" customHeight="1" x14ac:dyDescent="0.25">
      <c r="A1217" s="86">
        <v>1209</v>
      </c>
      <c r="B1217" s="50" t="s">
        <v>1883</v>
      </c>
      <c r="C1217" s="69" t="s">
        <v>1884</v>
      </c>
      <c r="D1217" s="69" t="s">
        <v>39</v>
      </c>
      <c r="E1217" s="69" t="s">
        <v>1465</v>
      </c>
      <c r="F1217" s="69" t="s">
        <v>1669</v>
      </c>
      <c r="G1217" s="69" t="s">
        <v>1648</v>
      </c>
      <c r="H1217" s="47">
        <v>90</v>
      </c>
      <c r="I1217" s="48" t="s">
        <v>176</v>
      </c>
      <c r="J1217" s="50" t="s">
        <v>1555</v>
      </c>
      <c r="K1217" s="49">
        <v>2273000</v>
      </c>
      <c r="L1217" s="49">
        <v>2360440.8875708738</v>
      </c>
      <c r="M1217" s="50">
        <f t="shared" si="22"/>
        <v>22</v>
      </c>
      <c r="N1217" s="68" t="s">
        <v>349</v>
      </c>
    </row>
    <row r="1218" spans="1:14" ht="95.25" customHeight="1" x14ac:dyDescent="0.25">
      <c r="A1218" s="86">
        <v>1210</v>
      </c>
      <c r="B1218" s="50" t="s">
        <v>1883</v>
      </c>
      <c r="C1218" s="69" t="s">
        <v>1884</v>
      </c>
      <c r="D1218" s="69" t="s">
        <v>39</v>
      </c>
      <c r="E1218" s="69" t="s">
        <v>1465</v>
      </c>
      <c r="F1218" s="69" t="s">
        <v>1812</v>
      </c>
      <c r="G1218" s="69" t="s">
        <v>1648</v>
      </c>
      <c r="H1218" s="47">
        <v>90</v>
      </c>
      <c r="I1218" s="48" t="s">
        <v>176</v>
      </c>
      <c r="J1218" s="50" t="s">
        <v>1476</v>
      </c>
      <c r="K1218" s="49">
        <v>2281500</v>
      </c>
      <c r="L1218" s="49">
        <v>2369267.8772516274</v>
      </c>
      <c r="M1218" s="50">
        <f t="shared" si="22"/>
        <v>23</v>
      </c>
      <c r="N1218" s="68" t="s">
        <v>349</v>
      </c>
    </row>
    <row r="1219" spans="1:14" ht="95.25" customHeight="1" x14ac:dyDescent="0.25">
      <c r="A1219" s="86">
        <v>1211</v>
      </c>
      <c r="B1219" s="50" t="s">
        <v>1883</v>
      </c>
      <c r="C1219" s="69" t="s">
        <v>1884</v>
      </c>
      <c r="D1219" s="69" t="s">
        <v>39</v>
      </c>
      <c r="E1219" s="69" t="s">
        <v>1465</v>
      </c>
      <c r="F1219" s="69" t="s">
        <v>1812</v>
      </c>
      <c r="G1219" s="69" t="s">
        <v>1648</v>
      </c>
      <c r="H1219" s="47">
        <v>90</v>
      </c>
      <c r="I1219" s="48" t="s">
        <v>176</v>
      </c>
      <c r="J1219" s="50" t="s">
        <v>1670</v>
      </c>
      <c r="K1219" s="49">
        <v>2283000</v>
      </c>
      <c r="L1219" s="49">
        <v>2370825.5813129372</v>
      </c>
      <c r="M1219" s="50">
        <f t="shared" si="22"/>
        <v>24</v>
      </c>
      <c r="N1219" s="68" t="s">
        <v>349</v>
      </c>
    </row>
    <row r="1220" spans="1:14" ht="95.25" customHeight="1" x14ac:dyDescent="0.25">
      <c r="A1220" s="86">
        <v>1212</v>
      </c>
      <c r="B1220" s="50" t="s">
        <v>1883</v>
      </c>
      <c r="C1220" s="69" t="s">
        <v>1884</v>
      </c>
      <c r="D1220" s="69" t="s">
        <v>138</v>
      </c>
      <c r="E1220" s="69" t="s">
        <v>1394</v>
      </c>
      <c r="F1220" s="69" t="s">
        <v>1878</v>
      </c>
      <c r="G1220" s="87" t="s">
        <v>1879</v>
      </c>
      <c r="H1220" s="50" t="s">
        <v>1356</v>
      </c>
      <c r="I1220" s="48" t="s">
        <v>81</v>
      </c>
      <c r="J1220" s="50" t="s">
        <v>1885</v>
      </c>
      <c r="K1220" s="49">
        <v>2276425</v>
      </c>
      <c r="L1220" s="49">
        <v>2258129.6417007083</v>
      </c>
      <c r="M1220" s="50">
        <f t="shared" si="22"/>
        <v>25</v>
      </c>
      <c r="N1220" s="68" t="s">
        <v>349</v>
      </c>
    </row>
    <row r="1221" spans="1:14" ht="95.25" customHeight="1" x14ac:dyDescent="0.25">
      <c r="A1221" s="86">
        <v>1213</v>
      </c>
      <c r="B1221" s="50" t="s">
        <v>1883</v>
      </c>
      <c r="C1221" s="69" t="s">
        <v>1884</v>
      </c>
      <c r="D1221" s="69" t="s">
        <v>25</v>
      </c>
      <c r="E1221" s="69" t="s">
        <v>1347</v>
      </c>
      <c r="F1221" s="69" t="s">
        <v>1876</v>
      </c>
      <c r="G1221" s="87" t="s">
        <v>1866</v>
      </c>
      <c r="H1221" s="47">
        <v>90</v>
      </c>
      <c r="I1221" s="48" t="s">
        <v>81</v>
      </c>
      <c r="J1221" s="50" t="s">
        <v>1350</v>
      </c>
      <c r="K1221" s="49">
        <v>2239368.5499999998</v>
      </c>
      <c r="L1221" s="49">
        <v>2220921.0715036402</v>
      </c>
      <c r="M1221" s="50">
        <f t="shared" si="22"/>
        <v>26</v>
      </c>
      <c r="N1221" s="68" t="s">
        <v>349</v>
      </c>
    </row>
    <row r="1222" spans="1:14" ht="95.25" customHeight="1" x14ac:dyDescent="0.25">
      <c r="A1222" s="86">
        <v>1214</v>
      </c>
      <c r="B1222" s="50" t="s">
        <v>1883</v>
      </c>
      <c r="C1222" s="69" t="s">
        <v>1884</v>
      </c>
      <c r="D1222" s="69" t="s">
        <v>44</v>
      </c>
      <c r="E1222" s="69" t="s">
        <v>1361</v>
      </c>
      <c r="F1222" s="69" t="s">
        <v>1788</v>
      </c>
      <c r="G1222" s="87" t="s">
        <v>1789</v>
      </c>
      <c r="H1222" s="47">
        <v>30</v>
      </c>
      <c r="I1222" s="48" t="s">
        <v>1790</v>
      </c>
      <c r="J1222" s="50" t="s">
        <v>1364</v>
      </c>
      <c r="K1222" s="49">
        <v>2300000</v>
      </c>
      <c r="L1222" s="49">
        <v>2284981.0774254361</v>
      </c>
      <c r="M1222" s="50">
        <f t="shared" si="22"/>
        <v>27</v>
      </c>
      <c r="N1222" s="68" t="s">
        <v>349</v>
      </c>
    </row>
    <row r="1223" spans="1:14" ht="95.25" customHeight="1" x14ac:dyDescent="0.25">
      <c r="A1223" s="86">
        <v>1215</v>
      </c>
      <c r="B1223" s="50" t="s">
        <v>1883</v>
      </c>
      <c r="C1223" s="69" t="s">
        <v>1884</v>
      </c>
      <c r="D1223" s="69" t="s">
        <v>44</v>
      </c>
      <c r="E1223" s="69" t="s">
        <v>1361</v>
      </c>
      <c r="F1223" s="69" t="s">
        <v>1784</v>
      </c>
      <c r="G1223" s="87" t="s">
        <v>1791</v>
      </c>
      <c r="H1223" s="47">
        <v>30</v>
      </c>
      <c r="I1223" s="48" t="s">
        <v>1790</v>
      </c>
      <c r="J1223" s="50" t="s">
        <v>1364</v>
      </c>
      <c r="K1223" s="49">
        <v>2300000</v>
      </c>
      <c r="L1223" s="49">
        <v>2284403.4265571837</v>
      </c>
      <c r="M1223" s="50">
        <f t="shared" si="22"/>
        <v>28</v>
      </c>
      <c r="N1223" s="68" t="s">
        <v>349</v>
      </c>
    </row>
    <row r="1224" spans="1:14" ht="95.25" customHeight="1" x14ac:dyDescent="0.25">
      <c r="A1224" s="86">
        <v>1216</v>
      </c>
      <c r="B1224" s="50" t="s">
        <v>1883</v>
      </c>
      <c r="C1224" s="69" t="s">
        <v>1884</v>
      </c>
      <c r="D1224" s="69" t="s">
        <v>44</v>
      </c>
      <c r="E1224" s="69" t="s">
        <v>1361</v>
      </c>
      <c r="F1224" s="69" t="s">
        <v>1786</v>
      </c>
      <c r="G1224" s="87" t="s">
        <v>1792</v>
      </c>
      <c r="H1224" s="47">
        <v>30</v>
      </c>
      <c r="I1224" s="48" t="s">
        <v>1790</v>
      </c>
      <c r="J1224" s="50" t="s">
        <v>1364</v>
      </c>
      <c r="K1224" s="49">
        <v>2300000</v>
      </c>
      <c r="L1224" s="49">
        <v>2286205.6972661312</v>
      </c>
      <c r="M1224" s="50">
        <f t="shared" si="22"/>
        <v>29</v>
      </c>
      <c r="N1224" s="68" t="s">
        <v>349</v>
      </c>
    </row>
    <row r="1225" spans="1:14" ht="95.25" customHeight="1" x14ac:dyDescent="0.25">
      <c r="A1225" s="86">
        <v>1217</v>
      </c>
      <c r="B1225" s="50" t="s">
        <v>1883</v>
      </c>
      <c r="C1225" s="69" t="s">
        <v>1884</v>
      </c>
      <c r="D1225" s="69" t="s">
        <v>1438</v>
      </c>
      <c r="E1225" s="69" t="s">
        <v>1465</v>
      </c>
      <c r="F1225" s="69" t="s">
        <v>1660</v>
      </c>
      <c r="G1225" s="69" t="s">
        <v>1652</v>
      </c>
      <c r="H1225" s="47">
        <v>60</v>
      </c>
      <c r="I1225" s="48" t="s">
        <v>81</v>
      </c>
      <c r="J1225" s="50" t="s">
        <v>1868</v>
      </c>
      <c r="K1225" s="49">
        <v>2331389.5499999998</v>
      </c>
      <c r="L1225" s="49">
        <v>2311481.3792500282</v>
      </c>
      <c r="M1225" s="50">
        <f t="shared" si="22"/>
        <v>30</v>
      </c>
      <c r="N1225" s="68" t="s">
        <v>349</v>
      </c>
    </row>
    <row r="1226" spans="1:14" ht="95.25" customHeight="1" x14ac:dyDescent="0.25">
      <c r="A1226" s="86">
        <v>1218</v>
      </c>
      <c r="B1226" s="50" t="s">
        <v>1883</v>
      </c>
      <c r="C1226" s="69" t="s">
        <v>1884</v>
      </c>
      <c r="D1226" s="69" t="s">
        <v>1438</v>
      </c>
      <c r="E1226" s="69" t="s">
        <v>1465</v>
      </c>
      <c r="F1226" s="69" t="s">
        <v>1661</v>
      </c>
      <c r="G1226" s="69" t="s">
        <v>1662</v>
      </c>
      <c r="H1226" s="47">
        <v>60</v>
      </c>
      <c r="I1226" s="48" t="s">
        <v>81</v>
      </c>
      <c r="J1226" s="50" t="s">
        <v>1868</v>
      </c>
      <c r="K1226" s="49">
        <v>2340134.15</v>
      </c>
      <c r="L1226" s="49">
        <v>2320151.3074775911</v>
      </c>
      <c r="M1226" s="50">
        <f t="shared" ref="M1226:M1289" si="23">IF(B1226=B1225,M1225+1,1)</f>
        <v>31</v>
      </c>
      <c r="N1226" s="68" t="s">
        <v>349</v>
      </c>
    </row>
    <row r="1227" spans="1:14" ht="95.25" customHeight="1" x14ac:dyDescent="0.25">
      <c r="A1227" s="86">
        <v>1219</v>
      </c>
      <c r="B1227" s="50" t="s">
        <v>1883</v>
      </c>
      <c r="C1227" s="69" t="s">
        <v>1884</v>
      </c>
      <c r="D1227" s="69" t="s">
        <v>39</v>
      </c>
      <c r="E1227" s="69" t="s">
        <v>1465</v>
      </c>
      <c r="F1227" s="69" t="s">
        <v>1886</v>
      </c>
      <c r="G1227" s="69" t="s">
        <v>1657</v>
      </c>
      <c r="H1227" s="47">
        <v>90</v>
      </c>
      <c r="I1227" s="48" t="s">
        <v>176</v>
      </c>
      <c r="J1227" s="50" t="s">
        <v>1670</v>
      </c>
      <c r="K1227" s="49">
        <v>2350000</v>
      </c>
      <c r="L1227" s="49">
        <v>2334654.5791085977</v>
      </c>
      <c r="M1227" s="50">
        <f t="shared" si="23"/>
        <v>32</v>
      </c>
      <c r="N1227" s="68" t="s">
        <v>349</v>
      </c>
    </row>
    <row r="1228" spans="1:14" ht="95.25" customHeight="1" x14ac:dyDescent="0.25">
      <c r="A1228" s="86">
        <v>1220</v>
      </c>
      <c r="B1228" s="50" t="s">
        <v>1883</v>
      </c>
      <c r="C1228" s="69" t="s">
        <v>1884</v>
      </c>
      <c r="D1228" s="69" t="s">
        <v>1438</v>
      </c>
      <c r="E1228" s="69" t="s">
        <v>1465</v>
      </c>
      <c r="F1228" s="69" t="s">
        <v>1663</v>
      </c>
      <c r="G1228" s="69" t="s">
        <v>1664</v>
      </c>
      <c r="H1228" s="47">
        <v>60</v>
      </c>
      <c r="I1228" s="48" t="s">
        <v>81</v>
      </c>
      <c r="J1228" s="50" t="s">
        <v>1868</v>
      </c>
      <c r="K1228" s="49">
        <v>2356451.5</v>
      </c>
      <c r="L1228" s="49">
        <v>2336329.3205787069</v>
      </c>
      <c r="M1228" s="50">
        <f t="shared" si="23"/>
        <v>33</v>
      </c>
      <c r="N1228" s="68" t="s">
        <v>349</v>
      </c>
    </row>
    <row r="1229" spans="1:14" ht="95.25" customHeight="1" x14ac:dyDescent="0.25">
      <c r="A1229" s="86">
        <v>1221</v>
      </c>
      <c r="B1229" s="50" t="s">
        <v>1883</v>
      </c>
      <c r="C1229" s="69" t="s">
        <v>1884</v>
      </c>
      <c r="D1229" s="69" t="s">
        <v>1438</v>
      </c>
      <c r="E1229" s="69" t="s">
        <v>1465</v>
      </c>
      <c r="F1229" s="69" t="s">
        <v>1665</v>
      </c>
      <c r="G1229" s="69" t="s">
        <v>1659</v>
      </c>
      <c r="H1229" s="47">
        <v>60</v>
      </c>
      <c r="I1229" s="48" t="s">
        <v>81</v>
      </c>
      <c r="J1229" s="50" t="s">
        <v>1868</v>
      </c>
      <c r="K1229" s="49">
        <v>2356451.5</v>
      </c>
      <c r="L1229" s="49">
        <v>2336329.3205787069</v>
      </c>
      <c r="M1229" s="50">
        <f t="shared" si="23"/>
        <v>34</v>
      </c>
      <c r="N1229" s="68" t="s">
        <v>349</v>
      </c>
    </row>
    <row r="1230" spans="1:14" ht="95.25" customHeight="1" x14ac:dyDescent="0.25">
      <c r="A1230" s="86">
        <v>1222</v>
      </c>
      <c r="B1230" s="50" t="s">
        <v>1883</v>
      </c>
      <c r="C1230" s="69" t="s">
        <v>1884</v>
      </c>
      <c r="D1230" s="69" t="s">
        <v>47</v>
      </c>
      <c r="E1230" s="69" t="s">
        <v>1500</v>
      </c>
      <c r="F1230" s="69" t="s">
        <v>1622</v>
      </c>
      <c r="G1230" s="87" t="s">
        <v>1662</v>
      </c>
      <c r="H1230" s="47">
        <v>45</v>
      </c>
      <c r="I1230" s="48" t="s">
        <v>1611</v>
      </c>
      <c r="J1230" s="50" t="s">
        <v>1503</v>
      </c>
      <c r="K1230" s="49">
        <v>2384040.39</v>
      </c>
      <c r="L1230" s="49">
        <v>2547990.1418364095</v>
      </c>
      <c r="M1230" s="50">
        <f t="shared" si="23"/>
        <v>35</v>
      </c>
      <c r="N1230" s="68" t="s">
        <v>349</v>
      </c>
    </row>
    <row r="1231" spans="1:14" ht="95.25" customHeight="1" x14ac:dyDescent="0.25">
      <c r="A1231" s="86">
        <v>1223</v>
      </c>
      <c r="B1231" s="50" t="s">
        <v>1883</v>
      </c>
      <c r="C1231" s="69" t="s">
        <v>1884</v>
      </c>
      <c r="D1231" s="69" t="s">
        <v>39</v>
      </c>
      <c r="E1231" s="69" t="s">
        <v>1465</v>
      </c>
      <c r="F1231" s="69" t="s">
        <v>1672</v>
      </c>
      <c r="G1231" s="69" t="s">
        <v>1662</v>
      </c>
      <c r="H1231" s="47">
        <v>90</v>
      </c>
      <c r="I1231" s="48" t="s">
        <v>176</v>
      </c>
      <c r="J1231" s="50" t="s">
        <v>1555</v>
      </c>
      <c r="K1231" s="49">
        <v>2385000</v>
      </c>
      <c r="L1231" s="49">
        <v>2476749.4574819771</v>
      </c>
      <c r="M1231" s="50">
        <f t="shared" si="23"/>
        <v>36</v>
      </c>
      <c r="N1231" s="68" t="s">
        <v>349</v>
      </c>
    </row>
    <row r="1232" spans="1:14" ht="95.25" customHeight="1" x14ac:dyDescent="0.25">
      <c r="A1232" s="86">
        <v>1224</v>
      </c>
      <c r="B1232" s="50" t="s">
        <v>1883</v>
      </c>
      <c r="C1232" s="69" t="s">
        <v>1884</v>
      </c>
      <c r="D1232" s="69" t="s">
        <v>39</v>
      </c>
      <c r="E1232" s="69" t="s">
        <v>1465</v>
      </c>
      <c r="F1232" s="69" t="s">
        <v>1672</v>
      </c>
      <c r="G1232" s="69" t="s">
        <v>1662</v>
      </c>
      <c r="H1232" s="47">
        <v>90</v>
      </c>
      <c r="I1232" s="48" t="s">
        <v>176</v>
      </c>
      <c r="J1232" s="50" t="s">
        <v>1512</v>
      </c>
      <c r="K1232" s="49">
        <v>2400000</v>
      </c>
      <c r="L1232" s="49">
        <v>2492326.4980950714</v>
      </c>
      <c r="M1232" s="50">
        <f t="shared" si="23"/>
        <v>37</v>
      </c>
      <c r="N1232" s="68" t="s">
        <v>349</v>
      </c>
    </row>
    <row r="1233" spans="1:14" ht="95.25" customHeight="1" x14ac:dyDescent="0.25">
      <c r="A1233" s="86">
        <v>1225</v>
      </c>
      <c r="B1233" s="50" t="s">
        <v>1883</v>
      </c>
      <c r="C1233" s="69" t="s">
        <v>1884</v>
      </c>
      <c r="D1233" s="69" t="s">
        <v>47</v>
      </c>
      <c r="E1233" s="69" t="s">
        <v>1500</v>
      </c>
      <c r="F1233" s="69" t="s">
        <v>1622</v>
      </c>
      <c r="G1233" s="87" t="s">
        <v>1652</v>
      </c>
      <c r="H1233" s="47">
        <v>45</v>
      </c>
      <c r="I1233" s="48" t="s">
        <v>1611</v>
      </c>
      <c r="J1233" s="50" t="s">
        <v>1503</v>
      </c>
      <c r="K1233" s="49">
        <v>2421463</v>
      </c>
      <c r="L1233" s="49">
        <v>2587986.2936473223</v>
      </c>
      <c r="M1233" s="50">
        <f t="shared" si="23"/>
        <v>38</v>
      </c>
      <c r="N1233" s="68" t="s">
        <v>349</v>
      </c>
    </row>
    <row r="1234" spans="1:14" ht="95.25" customHeight="1" x14ac:dyDescent="0.25">
      <c r="A1234" s="86">
        <v>1226</v>
      </c>
      <c r="B1234" s="50" t="s">
        <v>1883</v>
      </c>
      <c r="C1234" s="69" t="s">
        <v>1884</v>
      </c>
      <c r="D1234" s="69" t="s">
        <v>39</v>
      </c>
      <c r="E1234" s="69" t="s">
        <v>1465</v>
      </c>
      <c r="F1234" s="69" t="s">
        <v>1651</v>
      </c>
      <c r="G1234" s="69" t="s">
        <v>1652</v>
      </c>
      <c r="H1234" s="47">
        <v>90</v>
      </c>
      <c r="I1234" s="48" t="s">
        <v>176</v>
      </c>
      <c r="J1234" s="50" t="s">
        <v>292</v>
      </c>
      <c r="K1234" s="49">
        <v>2437000</v>
      </c>
      <c r="L1234" s="49">
        <v>2530749.8649407038</v>
      </c>
      <c r="M1234" s="50">
        <f t="shared" si="23"/>
        <v>39</v>
      </c>
      <c r="N1234" s="68" t="s">
        <v>349</v>
      </c>
    </row>
    <row r="1235" spans="1:14" ht="95.25" customHeight="1" x14ac:dyDescent="0.25">
      <c r="A1235" s="86">
        <v>1227</v>
      </c>
      <c r="B1235" s="50" t="s">
        <v>1883</v>
      </c>
      <c r="C1235" s="69" t="s">
        <v>1884</v>
      </c>
      <c r="D1235" s="69" t="s">
        <v>39</v>
      </c>
      <c r="E1235" s="69" t="s">
        <v>1465</v>
      </c>
      <c r="F1235" s="69" t="s">
        <v>1672</v>
      </c>
      <c r="G1235" s="69" t="s">
        <v>1662</v>
      </c>
      <c r="H1235" s="47">
        <v>90</v>
      </c>
      <c r="I1235" s="48" t="s">
        <v>176</v>
      </c>
      <c r="J1235" s="50" t="s">
        <v>1670</v>
      </c>
      <c r="K1235" s="49">
        <v>2446000</v>
      </c>
      <c r="L1235" s="49">
        <v>2540096.0893085604</v>
      </c>
      <c r="M1235" s="50">
        <f t="shared" si="23"/>
        <v>40</v>
      </c>
      <c r="N1235" s="68" t="s">
        <v>349</v>
      </c>
    </row>
    <row r="1236" spans="1:14" ht="95.25" customHeight="1" x14ac:dyDescent="0.25">
      <c r="A1236" s="86">
        <v>1228</v>
      </c>
      <c r="B1236" s="50" t="s">
        <v>1883</v>
      </c>
      <c r="C1236" s="69" t="s">
        <v>1884</v>
      </c>
      <c r="D1236" s="69" t="s">
        <v>46</v>
      </c>
      <c r="E1236" s="69" t="s">
        <v>1465</v>
      </c>
      <c r="F1236" s="69" t="s">
        <v>1882</v>
      </c>
      <c r="G1236" s="87" t="s">
        <v>1610</v>
      </c>
      <c r="H1236" s="47" t="s">
        <v>1637</v>
      </c>
      <c r="I1236" s="48">
        <v>0</v>
      </c>
      <c r="J1236" s="50" t="s">
        <v>1476</v>
      </c>
      <c r="K1236" s="49">
        <v>2533733.4500000002</v>
      </c>
      <c r="L1236" s="49">
        <v>2533733.4499999997</v>
      </c>
      <c r="M1236" s="50">
        <f t="shared" si="23"/>
        <v>41</v>
      </c>
      <c r="N1236" s="68" t="s">
        <v>349</v>
      </c>
    </row>
    <row r="1237" spans="1:14" ht="95.25" customHeight="1" x14ac:dyDescent="0.25">
      <c r="A1237" s="86">
        <v>1229</v>
      </c>
      <c r="B1237" s="50" t="s">
        <v>1883</v>
      </c>
      <c r="C1237" s="69" t="s">
        <v>1884</v>
      </c>
      <c r="D1237" s="69" t="s">
        <v>9</v>
      </c>
      <c r="E1237" s="69" t="s">
        <v>1347</v>
      </c>
      <c r="F1237" s="69" t="s">
        <v>1881</v>
      </c>
      <c r="G1237" s="87" t="s">
        <v>1783</v>
      </c>
      <c r="H1237" s="47" t="s">
        <v>1399</v>
      </c>
      <c r="I1237" s="91" t="s">
        <v>81</v>
      </c>
      <c r="J1237" s="50" t="s">
        <v>1402</v>
      </c>
      <c r="K1237" s="49">
        <v>2551550</v>
      </c>
      <c r="L1237" s="49">
        <v>2532325.1512231799</v>
      </c>
      <c r="M1237" s="50">
        <f t="shared" si="23"/>
        <v>42</v>
      </c>
      <c r="N1237" s="68" t="s">
        <v>349</v>
      </c>
    </row>
    <row r="1238" spans="1:14" ht="95.25" customHeight="1" x14ac:dyDescent="0.25">
      <c r="A1238" s="86">
        <v>1230</v>
      </c>
      <c r="B1238" s="50" t="s">
        <v>1883</v>
      </c>
      <c r="C1238" s="69" t="s">
        <v>1884</v>
      </c>
      <c r="D1238" s="69" t="s">
        <v>138</v>
      </c>
      <c r="E1238" s="69" t="s">
        <v>1691</v>
      </c>
      <c r="F1238" s="69" t="s">
        <v>1804</v>
      </c>
      <c r="G1238" s="87" t="s">
        <v>1805</v>
      </c>
      <c r="H1238" s="50" t="s">
        <v>1356</v>
      </c>
      <c r="I1238" s="50" t="s">
        <v>81</v>
      </c>
      <c r="J1238" s="50" t="s">
        <v>1885</v>
      </c>
      <c r="K1238" s="49">
        <v>2618550</v>
      </c>
      <c r="L1238" s="49">
        <v>2973892.2364524356</v>
      </c>
      <c r="M1238" s="50">
        <f t="shared" si="23"/>
        <v>43</v>
      </c>
      <c r="N1238" s="68" t="s">
        <v>349</v>
      </c>
    </row>
    <row r="1239" spans="1:14" ht="95.25" customHeight="1" x14ac:dyDescent="0.25">
      <c r="A1239" s="86">
        <v>1231</v>
      </c>
      <c r="B1239" s="50" t="s">
        <v>1883</v>
      </c>
      <c r="C1239" s="69" t="s">
        <v>1884</v>
      </c>
      <c r="D1239" s="69" t="s">
        <v>24</v>
      </c>
      <c r="E1239" s="69" t="s">
        <v>1666</v>
      </c>
      <c r="F1239" s="69" t="s">
        <v>1667</v>
      </c>
      <c r="G1239" s="87" t="str">
        <f>F1239</f>
        <v>AD380T43H</v>
      </c>
      <c r="H1239" s="47">
        <v>10</v>
      </c>
      <c r="I1239" s="48" t="s">
        <v>1668</v>
      </c>
      <c r="J1239" s="50" t="s">
        <v>1512</v>
      </c>
      <c r="K1239" s="46">
        <f>(1912663+368000+15000)*1.15</f>
        <v>2640012.4499999997</v>
      </c>
      <c r="L1239" s="49">
        <v>3018317.3411413878</v>
      </c>
      <c r="M1239" s="50">
        <f t="shared" si="23"/>
        <v>44</v>
      </c>
      <c r="N1239" s="68" t="s">
        <v>349</v>
      </c>
    </row>
    <row r="1240" spans="1:14" ht="95.25" customHeight="1" x14ac:dyDescent="0.25">
      <c r="A1240" s="86">
        <v>1232</v>
      </c>
      <c r="B1240" s="50" t="s">
        <v>1883</v>
      </c>
      <c r="C1240" s="69" t="s">
        <v>1884</v>
      </c>
      <c r="D1240" s="69" t="s">
        <v>26</v>
      </c>
      <c r="E1240" s="69" t="s">
        <v>1394</v>
      </c>
      <c r="F1240" s="69" t="s">
        <v>1649</v>
      </c>
      <c r="G1240" s="87" t="s">
        <v>1650</v>
      </c>
      <c r="H1240" s="47">
        <v>210</v>
      </c>
      <c r="I1240" s="48" t="s">
        <v>1457</v>
      </c>
      <c r="J1240" s="50" t="s">
        <v>1434</v>
      </c>
      <c r="K1240" s="49">
        <v>2772120.7</v>
      </c>
      <c r="L1240" s="49">
        <v>3081964.4355181972</v>
      </c>
      <c r="M1240" s="50">
        <f t="shared" si="23"/>
        <v>45</v>
      </c>
      <c r="N1240" s="68" t="s">
        <v>349</v>
      </c>
    </row>
    <row r="1241" spans="1:14" ht="95.25" customHeight="1" x14ac:dyDescent="0.25">
      <c r="A1241" s="86">
        <v>1233</v>
      </c>
      <c r="B1241" s="50" t="s">
        <v>1887</v>
      </c>
      <c r="C1241" s="69" t="s">
        <v>1888</v>
      </c>
      <c r="D1241" s="69" t="s">
        <v>39</v>
      </c>
      <c r="E1241" s="69" t="s">
        <v>1465</v>
      </c>
      <c r="F1241" s="69" t="s">
        <v>1889</v>
      </c>
      <c r="G1241" s="69" t="s">
        <v>1890</v>
      </c>
      <c r="H1241" s="47">
        <v>90</v>
      </c>
      <c r="I1241" s="48" t="s">
        <v>176</v>
      </c>
      <c r="J1241" s="50" t="s">
        <v>1670</v>
      </c>
      <c r="K1241" s="49">
        <v>2050000</v>
      </c>
      <c r="L1241" s="49">
        <v>2128862.2171228738</v>
      </c>
      <c r="M1241" s="50">
        <f t="shared" si="23"/>
        <v>1</v>
      </c>
      <c r="N1241" s="68" t="s">
        <v>349</v>
      </c>
    </row>
    <row r="1242" spans="1:14" ht="95.25" customHeight="1" x14ac:dyDescent="0.25">
      <c r="A1242" s="86">
        <v>1234</v>
      </c>
      <c r="B1242" s="50" t="s">
        <v>1887</v>
      </c>
      <c r="C1242" s="69" t="s">
        <v>1888</v>
      </c>
      <c r="D1242" s="69" t="s">
        <v>39</v>
      </c>
      <c r="E1242" s="69" t="s">
        <v>1465</v>
      </c>
      <c r="F1242" s="69" t="s">
        <v>1889</v>
      </c>
      <c r="G1242" s="69" t="s">
        <v>1890</v>
      </c>
      <c r="H1242" s="47">
        <v>90</v>
      </c>
      <c r="I1242" s="48" t="s">
        <v>176</v>
      </c>
      <c r="J1242" s="50" t="s">
        <v>1555</v>
      </c>
      <c r="K1242" s="49">
        <v>2143000</v>
      </c>
      <c r="L1242" s="49">
        <v>2225439.8689240576</v>
      </c>
      <c r="M1242" s="50">
        <f t="shared" si="23"/>
        <v>2</v>
      </c>
      <c r="N1242" s="68" t="s">
        <v>349</v>
      </c>
    </row>
    <row r="1243" spans="1:14" ht="95.25" customHeight="1" x14ac:dyDescent="0.25">
      <c r="A1243" s="86">
        <v>1235</v>
      </c>
      <c r="B1243" s="50" t="s">
        <v>1887</v>
      </c>
      <c r="C1243" s="69" t="s">
        <v>1888</v>
      </c>
      <c r="D1243" s="69" t="s">
        <v>39</v>
      </c>
      <c r="E1243" s="69" t="s">
        <v>1465</v>
      </c>
      <c r="F1243" s="69" t="s">
        <v>1889</v>
      </c>
      <c r="G1243" s="69" t="s">
        <v>1890</v>
      </c>
      <c r="H1243" s="47">
        <v>90</v>
      </c>
      <c r="I1243" s="48" t="s">
        <v>176</v>
      </c>
      <c r="J1243" s="50" t="s">
        <v>1476</v>
      </c>
      <c r="K1243" s="49">
        <v>2145000</v>
      </c>
      <c r="L1243" s="49">
        <v>2227516.8076724703</v>
      </c>
      <c r="M1243" s="50">
        <f t="shared" si="23"/>
        <v>3</v>
      </c>
      <c r="N1243" s="68" t="s">
        <v>349</v>
      </c>
    </row>
    <row r="1244" spans="1:14" ht="95.25" customHeight="1" x14ac:dyDescent="0.25">
      <c r="A1244" s="86">
        <v>1236</v>
      </c>
      <c r="B1244" s="50" t="s">
        <v>1887</v>
      </c>
      <c r="C1244" s="69" t="s">
        <v>1888</v>
      </c>
      <c r="D1244" s="69" t="s">
        <v>47</v>
      </c>
      <c r="E1244" s="69" t="s">
        <v>1891</v>
      </c>
      <c r="F1244" s="69" t="s">
        <v>1892</v>
      </c>
      <c r="G1244" s="87" t="s">
        <v>1890</v>
      </c>
      <c r="H1244" s="47">
        <v>45</v>
      </c>
      <c r="I1244" s="48" t="s">
        <v>1611</v>
      </c>
      <c r="J1244" s="50" t="s">
        <v>1503</v>
      </c>
      <c r="K1244" s="49">
        <v>2153513</v>
      </c>
      <c r="L1244" s="49">
        <v>2301609.4514726535</v>
      </c>
      <c r="M1244" s="50">
        <f t="shared" si="23"/>
        <v>4</v>
      </c>
      <c r="N1244" s="68" t="s">
        <v>349</v>
      </c>
    </row>
    <row r="1245" spans="1:14" ht="95.25" customHeight="1" x14ac:dyDescent="0.25">
      <c r="A1245" s="86">
        <v>1237</v>
      </c>
      <c r="B1245" s="50" t="s">
        <v>1887</v>
      </c>
      <c r="C1245" s="69" t="s">
        <v>1888</v>
      </c>
      <c r="D1245" s="69" t="s">
        <v>47</v>
      </c>
      <c r="E1245" s="69" t="s">
        <v>1891</v>
      </c>
      <c r="F1245" s="69" t="s">
        <v>1893</v>
      </c>
      <c r="G1245" s="87" t="s">
        <v>1894</v>
      </c>
      <c r="H1245" s="47">
        <v>45</v>
      </c>
      <c r="I1245" s="48" t="s">
        <v>1611</v>
      </c>
      <c r="J1245" s="50" t="s">
        <v>1503</v>
      </c>
      <c r="K1245" s="49">
        <v>2241258</v>
      </c>
      <c r="L1245" s="49">
        <v>2395388.6491461606</v>
      </c>
      <c r="M1245" s="50">
        <f t="shared" si="23"/>
        <v>5</v>
      </c>
      <c r="N1245" s="68" t="s">
        <v>349</v>
      </c>
    </row>
    <row r="1246" spans="1:14" ht="95.25" customHeight="1" x14ac:dyDescent="0.25">
      <c r="A1246" s="86">
        <v>1238</v>
      </c>
      <c r="B1246" s="50" t="s">
        <v>1887</v>
      </c>
      <c r="C1246" s="69" t="s">
        <v>1888</v>
      </c>
      <c r="D1246" s="69" t="s">
        <v>848</v>
      </c>
      <c r="E1246" s="69" t="s">
        <v>849</v>
      </c>
      <c r="F1246" s="69" t="s">
        <v>1895</v>
      </c>
      <c r="G1246" s="87" t="s">
        <v>1896</v>
      </c>
      <c r="H1246" s="47">
        <v>90</v>
      </c>
      <c r="I1246" s="48" t="s">
        <v>81</v>
      </c>
      <c r="J1246" s="50" t="s">
        <v>1360</v>
      </c>
      <c r="K1246" s="49">
        <v>2391879.7740000002</v>
      </c>
      <c r="L1246" s="49">
        <v>2378303.3504011007</v>
      </c>
      <c r="M1246" s="50">
        <f t="shared" si="23"/>
        <v>6</v>
      </c>
      <c r="N1246" s="68" t="s">
        <v>349</v>
      </c>
    </row>
    <row r="1247" spans="1:14" ht="95.25" customHeight="1" x14ac:dyDescent="0.25">
      <c r="A1247" s="86">
        <v>1239</v>
      </c>
      <c r="B1247" s="50" t="s">
        <v>1887</v>
      </c>
      <c r="C1247" s="69" t="s">
        <v>1888</v>
      </c>
      <c r="D1247" s="69" t="s">
        <v>848</v>
      </c>
      <c r="E1247" s="69" t="s">
        <v>849</v>
      </c>
      <c r="F1247" s="69" t="s">
        <v>1897</v>
      </c>
      <c r="G1247" s="87" t="s">
        <v>1792</v>
      </c>
      <c r="H1247" s="47">
        <v>90</v>
      </c>
      <c r="I1247" s="48" t="s">
        <v>81</v>
      </c>
      <c r="J1247" s="50" t="s">
        <v>1360</v>
      </c>
      <c r="K1247" s="49">
        <v>2413020.2939999993</v>
      </c>
      <c r="L1247" s="49">
        <v>2396923.9724363107</v>
      </c>
      <c r="M1247" s="50">
        <f t="shared" si="23"/>
        <v>7</v>
      </c>
      <c r="N1247" s="68" t="s">
        <v>349</v>
      </c>
    </row>
    <row r="1248" spans="1:14" ht="95.25" customHeight="1" x14ac:dyDescent="0.25">
      <c r="A1248" s="86">
        <v>1240</v>
      </c>
      <c r="B1248" s="50" t="s">
        <v>1887</v>
      </c>
      <c r="C1248" s="69" t="s">
        <v>1888</v>
      </c>
      <c r="D1248" s="69" t="s">
        <v>138</v>
      </c>
      <c r="E1248" s="69" t="s">
        <v>1691</v>
      </c>
      <c r="F1248" s="69" t="s">
        <v>1898</v>
      </c>
      <c r="G1248" s="87" t="s">
        <v>1899</v>
      </c>
      <c r="H1248" s="50" t="s">
        <v>1356</v>
      </c>
      <c r="I1248" s="50" t="s">
        <v>81</v>
      </c>
      <c r="J1248" s="50" t="s">
        <v>1900</v>
      </c>
      <c r="K1248" s="49">
        <v>3050260</v>
      </c>
      <c r="L1248" s="49">
        <v>3464186.108022152</v>
      </c>
      <c r="M1248" s="50">
        <f t="shared" si="23"/>
        <v>8</v>
      </c>
      <c r="N1248" s="68" t="s">
        <v>349</v>
      </c>
    </row>
    <row r="1249" spans="1:14" ht="95.25" customHeight="1" x14ac:dyDescent="0.25">
      <c r="A1249" s="86">
        <v>1241</v>
      </c>
      <c r="B1249" s="50" t="s">
        <v>1887</v>
      </c>
      <c r="C1249" s="69" t="s">
        <v>1888</v>
      </c>
      <c r="D1249" s="69" t="s">
        <v>24</v>
      </c>
      <c r="E1249" s="69" t="s">
        <v>1666</v>
      </c>
      <c r="F1249" s="69" t="s">
        <v>1901</v>
      </c>
      <c r="G1249" s="87" t="str">
        <f>F1249</f>
        <v>AD410T43H</v>
      </c>
      <c r="H1249" s="47">
        <v>10</v>
      </c>
      <c r="I1249" s="48" t="s">
        <v>1668</v>
      </c>
      <c r="J1249" s="50" t="s">
        <v>1512</v>
      </c>
      <c r="K1249" s="46">
        <f>(2257831+420000+15000)*1.15</f>
        <v>3096755.65</v>
      </c>
      <c r="L1249" s="49">
        <v>3540510.3031512499</v>
      </c>
      <c r="M1249" s="50">
        <f t="shared" si="23"/>
        <v>9</v>
      </c>
      <c r="N1249" s="68" t="s">
        <v>349</v>
      </c>
    </row>
    <row r="1250" spans="1:14" ht="95.25" customHeight="1" x14ac:dyDescent="0.25">
      <c r="A1250" s="86">
        <v>1242</v>
      </c>
      <c r="B1250" s="50" t="s">
        <v>1887</v>
      </c>
      <c r="C1250" s="69" t="s">
        <v>1888</v>
      </c>
      <c r="D1250" s="69" t="s">
        <v>138</v>
      </c>
      <c r="E1250" s="69" t="s">
        <v>1691</v>
      </c>
      <c r="F1250" s="69" t="s">
        <v>1902</v>
      </c>
      <c r="G1250" s="87" t="s">
        <v>1903</v>
      </c>
      <c r="H1250" s="50" t="s">
        <v>1356</v>
      </c>
      <c r="I1250" s="50" t="s">
        <v>81</v>
      </c>
      <c r="J1250" s="50" t="s">
        <v>1900</v>
      </c>
      <c r="K1250" s="49">
        <v>3452760</v>
      </c>
      <c r="L1250" s="49">
        <v>3947528.8772972799</v>
      </c>
      <c r="M1250" s="50">
        <f t="shared" si="23"/>
        <v>10</v>
      </c>
      <c r="N1250" s="68" t="s">
        <v>349</v>
      </c>
    </row>
    <row r="1251" spans="1:14" ht="95.25" customHeight="1" x14ac:dyDescent="0.25">
      <c r="A1251" s="86">
        <v>1243</v>
      </c>
      <c r="B1251" s="50" t="s">
        <v>1887</v>
      </c>
      <c r="C1251" s="69" t="s">
        <v>1888</v>
      </c>
      <c r="D1251" s="69" t="s">
        <v>26</v>
      </c>
      <c r="E1251" s="69" t="s">
        <v>106</v>
      </c>
      <c r="F1251" s="69" t="s">
        <v>1898</v>
      </c>
      <c r="G1251" s="87" t="s">
        <v>1904</v>
      </c>
      <c r="H1251" s="47" t="s">
        <v>1905</v>
      </c>
      <c r="I1251" s="48" t="s">
        <v>1457</v>
      </c>
      <c r="J1251" s="50" t="s">
        <v>1906</v>
      </c>
      <c r="K1251" s="49">
        <v>3660010.7</v>
      </c>
      <c r="L1251" s="49">
        <v>4063850.4474484106</v>
      </c>
      <c r="M1251" s="50">
        <f t="shared" si="23"/>
        <v>11</v>
      </c>
      <c r="N1251" s="68" t="s">
        <v>349</v>
      </c>
    </row>
    <row r="1252" spans="1:14" ht="95.25" customHeight="1" x14ac:dyDescent="0.25">
      <c r="A1252" s="86">
        <v>1244</v>
      </c>
      <c r="B1252" s="50" t="s">
        <v>1907</v>
      </c>
      <c r="C1252" s="69" t="s">
        <v>1908</v>
      </c>
      <c r="D1252" s="69" t="s">
        <v>39</v>
      </c>
      <c r="E1252" s="69" t="s">
        <v>1465</v>
      </c>
      <c r="F1252" s="69" t="s">
        <v>1889</v>
      </c>
      <c r="G1252" s="69" t="s">
        <v>1890</v>
      </c>
      <c r="H1252" s="47">
        <v>90</v>
      </c>
      <c r="I1252" s="48" t="s">
        <v>176</v>
      </c>
      <c r="J1252" s="50" t="s">
        <v>292</v>
      </c>
      <c r="K1252" s="49">
        <v>2150000</v>
      </c>
      <c r="L1252" s="49">
        <v>2232709.1545435018</v>
      </c>
      <c r="M1252" s="50">
        <f t="shared" si="23"/>
        <v>1</v>
      </c>
      <c r="N1252" s="68" t="s">
        <v>349</v>
      </c>
    </row>
    <row r="1253" spans="1:14" ht="95.25" customHeight="1" x14ac:dyDescent="0.25">
      <c r="A1253" s="86">
        <v>1245</v>
      </c>
      <c r="B1253" s="50" t="s">
        <v>1907</v>
      </c>
      <c r="C1253" s="69" t="s">
        <v>1908</v>
      </c>
      <c r="D1253" s="69" t="s">
        <v>1438</v>
      </c>
      <c r="E1253" s="69" t="s">
        <v>1465</v>
      </c>
      <c r="F1253" s="69" t="s">
        <v>1909</v>
      </c>
      <c r="G1253" s="87" t="s">
        <v>1890</v>
      </c>
      <c r="H1253" s="47">
        <v>60</v>
      </c>
      <c r="I1253" s="48" t="s">
        <v>81</v>
      </c>
      <c r="J1253" s="50" t="s">
        <v>1818</v>
      </c>
      <c r="K1253" s="49">
        <v>2206123.5</v>
      </c>
      <c r="L1253" s="49">
        <v>2187284.9994441732</v>
      </c>
      <c r="M1253" s="50">
        <f t="shared" si="23"/>
        <v>2</v>
      </c>
      <c r="N1253" s="68" t="s">
        <v>349</v>
      </c>
    </row>
    <row r="1254" spans="1:14" ht="95.25" customHeight="1" x14ac:dyDescent="0.25">
      <c r="A1254" s="86">
        <v>1246</v>
      </c>
      <c r="B1254" s="50" t="s">
        <v>1907</v>
      </c>
      <c r="C1254" s="69" t="s">
        <v>1908</v>
      </c>
      <c r="D1254" s="69" t="s">
        <v>39</v>
      </c>
      <c r="E1254" s="69" t="s">
        <v>1465</v>
      </c>
      <c r="F1254" s="69" t="s">
        <v>1889</v>
      </c>
      <c r="G1254" s="69" t="s">
        <v>1890</v>
      </c>
      <c r="H1254" s="47">
        <v>90</v>
      </c>
      <c r="I1254" s="48" t="s">
        <v>176</v>
      </c>
      <c r="J1254" s="50" t="s">
        <v>1476</v>
      </c>
      <c r="K1254" s="49">
        <v>2213000</v>
      </c>
      <c r="L1254" s="49">
        <v>2298132.7251184969</v>
      </c>
      <c r="M1254" s="50">
        <f t="shared" si="23"/>
        <v>3</v>
      </c>
      <c r="N1254" s="68" t="s">
        <v>349</v>
      </c>
    </row>
    <row r="1255" spans="1:14" ht="95.25" customHeight="1" x14ac:dyDescent="0.25">
      <c r="A1255" s="86">
        <v>1247</v>
      </c>
      <c r="B1255" s="50" t="s">
        <v>1907</v>
      </c>
      <c r="C1255" s="69" t="s">
        <v>1908</v>
      </c>
      <c r="D1255" s="69" t="s">
        <v>39</v>
      </c>
      <c r="E1255" s="69" t="s">
        <v>1465</v>
      </c>
      <c r="F1255" s="69" t="s">
        <v>1889</v>
      </c>
      <c r="G1255" s="69" t="s">
        <v>1890</v>
      </c>
      <c r="H1255" s="47">
        <v>90</v>
      </c>
      <c r="I1255" s="48" t="s">
        <v>176</v>
      </c>
      <c r="J1255" s="50" t="s">
        <v>1512</v>
      </c>
      <c r="K1255" s="49">
        <v>2215000</v>
      </c>
      <c r="L1255" s="49">
        <v>2300209.6638669102</v>
      </c>
      <c r="M1255" s="50">
        <f t="shared" si="23"/>
        <v>4</v>
      </c>
      <c r="N1255" s="68" t="s">
        <v>349</v>
      </c>
    </row>
    <row r="1256" spans="1:14" ht="95.25" customHeight="1" x14ac:dyDescent="0.25">
      <c r="A1256" s="86">
        <v>1248</v>
      </c>
      <c r="B1256" s="50" t="s">
        <v>1907</v>
      </c>
      <c r="C1256" s="69" t="s">
        <v>1908</v>
      </c>
      <c r="D1256" s="69" t="s">
        <v>39</v>
      </c>
      <c r="E1256" s="69" t="s">
        <v>1465</v>
      </c>
      <c r="F1256" s="69" t="s">
        <v>1889</v>
      </c>
      <c r="G1256" s="69" t="s">
        <v>1890</v>
      </c>
      <c r="H1256" s="47">
        <v>90</v>
      </c>
      <c r="I1256" s="48" t="s">
        <v>176</v>
      </c>
      <c r="J1256" s="50" t="s">
        <v>1555</v>
      </c>
      <c r="K1256" s="49">
        <v>2217000</v>
      </c>
      <c r="L1256" s="49">
        <v>2302286.602615322</v>
      </c>
      <c r="M1256" s="50">
        <f t="shared" si="23"/>
        <v>5</v>
      </c>
      <c r="N1256" s="68" t="s">
        <v>349</v>
      </c>
    </row>
    <row r="1257" spans="1:14" ht="95.25" customHeight="1" x14ac:dyDescent="0.25">
      <c r="A1257" s="86">
        <v>1249</v>
      </c>
      <c r="B1257" s="50" t="s">
        <v>1907</v>
      </c>
      <c r="C1257" s="69" t="s">
        <v>1908</v>
      </c>
      <c r="D1257" s="69" t="s">
        <v>1438</v>
      </c>
      <c r="E1257" s="69" t="s">
        <v>1465</v>
      </c>
      <c r="F1257" s="69" t="s">
        <v>1910</v>
      </c>
      <c r="G1257" s="87" t="s">
        <v>1894</v>
      </c>
      <c r="H1257" s="47">
        <v>60</v>
      </c>
      <c r="I1257" s="48" t="s">
        <v>81</v>
      </c>
      <c r="J1257" s="50" t="s">
        <v>1818</v>
      </c>
      <c r="K1257" s="49">
        <v>2285720.75</v>
      </c>
      <c r="L1257" s="49">
        <v>2266202.5536617893</v>
      </c>
      <c r="M1257" s="50">
        <f t="shared" si="23"/>
        <v>6</v>
      </c>
      <c r="N1257" s="68" t="s">
        <v>349</v>
      </c>
    </row>
    <row r="1258" spans="1:14" ht="95.25" customHeight="1" x14ac:dyDescent="0.25">
      <c r="A1258" s="86">
        <v>1250</v>
      </c>
      <c r="B1258" s="50" t="s">
        <v>1907</v>
      </c>
      <c r="C1258" s="69" t="s">
        <v>1908</v>
      </c>
      <c r="D1258" s="69" t="s">
        <v>47</v>
      </c>
      <c r="E1258" s="69" t="s">
        <v>1891</v>
      </c>
      <c r="F1258" s="69" t="s">
        <v>1892</v>
      </c>
      <c r="G1258" s="87" t="s">
        <v>1890</v>
      </c>
      <c r="H1258" s="47">
        <v>45</v>
      </c>
      <c r="I1258" s="48" t="s">
        <v>1611</v>
      </c>
      <c r="J1258" s="50" t="s">
        <v>1503</v>
      </c>
      <c r="K1258" s="49">
        <v>2376636</v>
      </c>
      <c r="L1258" s="49">
        <v>2540076.5541281439</v>
      </c>
      <c r="M1258" s="50">
        <f t="shared" si="23"/>
        <v>7</v>
      </c>
      <c r="N1258" s="68" t="s">
        <v>349</v>
      </c>
    </row>
    <row r="1259" spans="1:14" ht="95.25" customHeight="1" x14ac:dyDescent="0.25">
      <c r="A1259" s="86">
        <v>1251</v>
      </c>
      <c r="B1259" s="50" t="s">
        <v>1907</v>
      </c>
      <c r="C1259" s="69" t="s">
        <v>1908</v>
      </c>
      <c r="D1259" s="69" t="s">
        <v>848</v>
      </c>
      <c r="E1259" s="69" t="s">
        <v>849</v>
      </c>
      <c r="F1259" s="69" t="s">
        <v>1895</v>
      </c>
      <c r="G1259" s="87" t="s">
        <v>1896</v>
      </c>
      <c r="H1259" s="47">
        <v>90</v>
      </c>
      <c r="I1259" s="48" t="s">
        <v>81</v>
      </c>
      <c r="J1259" s="50" t="s">
        <v>1360</v>
      </c>
      <c r="K1259" s="49">
        <v>2386677.0360000003</v>
      </c>
      <c r="L1259" s="49">
        <v>2373130.1433899617</v>
      </c>
      <c r="M1259" s="50">
        <f t="shared" si="23"/>
        <v>8</v>
      </c>
      <c r="N1259" s="68" t="s">
        <v>349</v>
      </c>
    </row>
    <row r="1260" spans="1:14" ht="95.25" customHeight="1" x14ac:dyDescent="0.25">
      <c r="A1260" s="86">
        <v>1252</v>
      </c>
      <c r="B1260" s="50" t="s">
        <v>1907</v>
      </c>
      <c r="C1260" s="69" t="s">
        <v>1908</v>
      </c>
      <c r="D1260" s="69" t="s">
        <v>848</v>
      </c>
      <c r="E1260" s="69" t="s">
        <v>849</v>
      </c>
      <c r="F1260" s="69" t="s">
        <v>1897</v>
      </c>
      <c r="G1260" s="87" t="s">
        <v>1792</v>
      </c>
      <c r="H1260" s="47">
        <v>90</v>
      </c>
      <c r="I1260" s="48" t="s">
        <v>81</v>
      </c>
      <c r="J1260" s="50" t="s">
        <v>1360</v>
      </c>
      <c r="K1260" s="49">
        <v>2407817.5559999994</v>
      </c>
      <c r="L1260" s="49">
        <v>2391755.9398816265</v>
      </c>
      <c r="M1260" s="50">
        <f t="shared" si="23"/>
        <v>9</v>
      </c>
      <c r="N1260" s="68" t="s">
        <v>349</v>
      </c>
    </row>
    <row r="1261" spans="1:14" ht="95.25" customHeight="1" x14ac:dyDescent="0.25">
      <c r="A1261" s="86">
        <v>1253</v>
      </c>
      <c r="B1261" s="50" t="s">
        <v>1907</v>
      </c>
      <c r="C1261" s="69" t="s">
        <v>1908</v>
      </c>
      <c r="D1261" s="69" t="s">
        <v>47</v>
      </c>
      <c r="E1261" s="69" t="s">
        <v>1891</v>
      </c>
      <c r="F1261" s="69" t="s">
        <v>1893</v>
      </c>
      <c r="G1261" s="87" t="s">
        <v>1894</v>
      </c>
      <c r="H1261" s="47">
        <v>45</v>
      </c>
      <c r="I1261" s="48" t="s">
        <v>1611</v>
      </c>
      <c r="J1261" s="50" t="s">
        <v>1503</v>
      </c>
      <c r="K1261" s="49">
        <v>2464381</v>
      </c>
      <c r="L1261" s="49">
        <v>2633855.751801651</v>
      </c>
      <c r="M1261" s="50">
        <f t="shared" si="23"/>
        <v>10</v>
      </c>
      <c r="N1261" s="68" t="s">
        <v>349</v>
      </c>
    </row>
    <row r="1262" spans="1:14" ht="95.25" customHeight="1" x14ac:dyDescent="0.25">
      <c r="A1262" s="86">
        <v>1254</v>
      </c>
      <c r="B1262" s="50" t="s">
        <v>1907</v>
      </c>
      <c r="C1262" s="69" t="s">
        <v>1908</v>
      </c>
      <c r="D1262" s="69" t="s">
        <v>138</v>
      </c>
      <c r="E1262" s="69" t="s">
        <v>1691</v>
      </c>
      <c r="F1262" s="69" t="s">
        <v>1898</v>
      </c>
      <c r="G1262" s="87" t="s">
        <v>1899</v>
      </c>
      <c r="H1262" s="50" t="s">
        <v>1356</v>
      </c>
      <c r="I1262" s="50" t="s">
        <v>81</v>
      </c>
      <c r="J1262" s="50" t="s">
        <v>1911</v>
      </c>
      <c r="K1262" s="49">
        <v>3108910</v>
      </c>
      <c r="L1262" s="49">
        <v>3530795.0250441437</v>
      </c>
      <c r="M1262" s="50">
        <f t="shared" si="23"/>
        <v>11</v>
      </c>
      <c r="N1262" s="68" t="s">
        <v>349</v>
      </c>
    </row>
    <row r="1263" spans="1:14" ht="95.25" customHeight="1" x14ac:dyDescent="0.25">
      <c r="A1263" s="86">
        <v>1255</v>
      </c>
      <c r="B1263" s="50" t="s">
        <v>1907</v>
      </c>
      <c r="C1263" s="69" t="s">
        <v>1908</v>
      </c>
      <c r="D1263" s="69" t="s">
        <v>24</v>
      </c>
      <c r="E1263" s="69" t="s">
        <v>1666</v>
      </c>
      <c r="F1263" s="69" t="s">
        <v>1901</v>
      </c>
      <c r="G1263" s="87" t="str">
        <f>F1263</f>
        <v>AD410T43H</v>
      </c>
      <c r="H1263" s="47">
        <v>10</v>
      </c>
      <c r="I1263" s="48" t="s">
        <v>1668</v>
      </c>
      <c r="J1263" s="50" t="s">
        <v>1512</v>
      </c>
      <c r="K1263" s="46">
        <f>(2257831+420000+15000)*1.15</f>
        <v>3096755.65</v>
      </c>
      <c r="L1263" s="49">
        <v>3540510.3031512499</v>
      </c>
      <c r="M1263" s="50">
        <f t="shared" si="23"/>
        <v>12</v>
      </c>
      <c r="N1263" s="68" t="s">
        <v>349</v>
      </c>
    </row>
    <row r="1264" spans="1:14" ht="95.25" customHeight="1" x14ac:dyDescent="0.25">
      <c r="A1264" s="86">
        <v>1256</v>
      </c>
      <c r="B1264" s="50" t="s">
        <v>1907</v>
      </c>
      <c r="C1264" s="69" t="s">
        <v>1908</v>
      </c>
      <c r="D1264" s="69" t="s">
        <v>138</v>
      </c>
      <c r="E1264" s="69" t="s">
        <v>1691</v>
      </c>
      <c r="F1264" s="69" t="s">
        <v>1902</v>
      </c>
      <c r="G1264" s="87" t="s">
        <v>1903</v>
      </c>
      <c r="H1264" s="50" t="s">
        <v>1356</v>
      </c>
      <c r="I1264" s="50" t="s">
        <v>81</v>
      </c>
      <c r="J1264" s="50" t="s">
        <v>1911</v>
      </c>
      <c r="K1264" s="49">
        <v>3511410</v>
      </c>
      <c r="L1264" s="49">
        <v>4014583.2247333848</v>
      </c>
      <c r="M1264" s="50">
        <f t="shared" si="23"/>
        <v>13</v>
      </c>
      <c r="N1264" s="68" t="s">
        <v>349</v>
      </c>
    </row>
    <row r="1265" spans="1:14" ht="95.25" customHeight="1" x14ac:dyDescent="0.25">
      <c r="A1265" s="86">
        <v>1257</v>
      </c>
      <c r="B1265" s="50" t="s">
        <v>1907</v>
      </c>
      <c r="C1265" s="69" t="s">
        <v>1908</v>
      </c>
      <c r="D1265" s="69" t="s">
        <v>26</v>
      </c>
      <c r="E1265" s="69" t="s">
        <v>106</v>
      </c>
      <c r="F1265" s="69" t="s">
        <v>1898</v>
      </c>
      <c r="G1265" s="87" t="s">
        <v>1904</v>
      </c>
      <c r="H1265" s="47" t="s">
        <v>1905</v>
      </c>
      <c r="I1265" s="48" t="s">
        <v>1457</v>
      </c>
      <c r="J1265" s="50" t="s">
        <v>1906</v>
      </c>
      <c r="K1265" s="49">
        <v>3666623.2</v>
      </c>
      <c r="L1265" s="49">
        <v>4071192.560159653</v>
      </c>
      <c r="M1265" s="50">
        <f t="shared" si="23"/>
        <v>14</v>
      </c>
      <c r="N1265" s="68" t="s">
        <v>349</v>
      </c>
    </row>
    <row r="1266" spans="1:14" ht="95.25" customHeight="1" x14ac:dyDescent="0.25">
      <c r="A1266" s="86">
        <v>1258</v>
      </c>
      <c r="B1266" s="50" t="s">
        <v>1912</v>
      </c>
      <c r="C1266" s="69" t="s">
        <v>1913</v>
      </c>
      <c r="D1266" s="69" t="s">
        <v>29</v>
      </c>
      <c r="E1266" s="69" t="s">
        <v>1379</v>
      </c>
      <c r="F1266" s="69" t="s">
        <v>1510</v>
      </c>
      <c r="G1266" s="69" t="s">
        <v>1510</v>
      </c>
      <c r="H1266" s="47">
        <v>21</v>
      </c>
      <c r="I1266" s="48">
        <v>132</v>
      </c>
      <c r="J1266" s="50" t="s">
        <v>1817</v>
      </c>
      <c r="K1266" s="49">
        <v>876600</v>
      </c>
      <c r="L1266" s="49">
        <v>907728.23393466917</v>
      </c>
      <c r="M1266" s="50">
        <f t="shared" si="23"/>
        <v>1</v>
      </c>
      <c r="N1266" s="68" t="s">
        <v>349</v>
      </c>
    </row>
    <row r="1267" spans="1:14" ht="95.25" customHeight="1" x14ac:dyDescent="0.25">
      <c r="A1267" s="86">
        <v>1259</v>
      </c>
      <c r="B1267" s="50" t="s">
        <v>1912</v>
      </c>
      <c r="C1267" s="69" t="s">
        <v>1913</v>
      </c>
      <c r="D1267" s="69" t="s">
        <v>45</v>
      </c>
      <c r="E1267" s="69" t="s">
        <v>1405</v>
      </c>
      <c r="F1267" s="69" t="s">
        <v>1513</v>
      </c>
      <c r="G1267" s="87" t="s">
        <v>1514</v>
      </c>
      <c r="H1267" s="47">
        <v>30</v>
      </c>
      <c r="I1267" s="48">
        <v>0.67</v>
      </c>
      <c r="J1267" s="50" t="s">
        <v>1409</v>
      </c>
      <c r="K1267" s="46">
        <v>827999.99999999988</v>
      </c>
      <c r="L1267" s="49">
        <v>827999.99999999977</v>
      </c>
      <c r="M1267" s="50">
        <f t="shared" si="23"/>
        <v>2</v>
      </c>
      <c r="N1267" s="68" t="s">
        <v>349</v>
      </c>
    </row>
    <row r="1268" spans="1:14" ht="95.25" customHeight="1" x14ac:dyDescent="0.25">
      <c r="A1268" s="86">
        <v>1260</v>
      </c>
      <c r="B1268" s="50" t="s">
        <v>1912</v>
      </c>
      <c r="C1268" s="69" t="s">
        <v>1913</v>
      </c>
      <c r="D1268" s="69" t="s">
        <v>45</v>
      </c>
      <c r="E1268" s="69" t="s">
        <v>1405</v>
      </c>
      <c r="F1268" s="69" t="s">
        <v>1516</v>
      </c>
      <c r="G1268" s="87" t="s">
        <v>1517</v>
      </c>
      <c r="H1268" s="47">
        <v>30</v>
      </c>
      <c r="I1268" s="48">
        <v>0.87</v>
      </c>
      <c r="J1268" s="50" t="s">
        <v>1409</v>
      </c>
      <c r="K1268" s="46">
        <v>850999.99999999988</v>
      </c>
      <c r="L1268" s="49">
        <v>850999.99999999977</v>
      </c>
      <c r="M1268" s="50">
        <f t="shared" si="23"/>
        <v>3</v>
      </c>
      <c r="N1268" s="68" t="s">
        <v>349</v>
      </c>
    </row>
    <row r="1269" spans="1:14" ht="95.25" customHeight="1" x14ac:dyDescent="0.25">
      <c r="A1269" s="86">
        <v>1261</v>
      </c>
      <c r="B1269" s="50" t="s">
        <v>1912</v>
      </c>
      <c r="C1269" s="69" t="s">
        <v>1913</v>
      </c>
      <c r="D1269" s="69" t="s">
        <v>1438</v>
      </c>
      <c r="E1269" s="69" t="s">
        <v>1382</v>
      </c>
      <c r="F1269" s="69" t="s">
        <v>1511</v>
      </c>
      <c r="G1269" s="87" t="s">
        <v>1511</v>
      </c>
      <c r="H1269" s="47">
        <v>60</v>
      </c>
      <c r="I1269" s="48" t="s">
        <v>176</v>
      </c>
      <c r="J1269" s="50" t="s">
        <v>1818</v>
      </c>
      <c r="K1269" s="49">
        <v>955711.25</v>
      </c>
      <c r="L1269" s="49">
        <v>934145.06592104223</v>
      </c>
      <c r="M1269" s="50">
        <f t="shared" si="23"/>
        <v>4</v>
      </c>
      <c r="N1269" s="68" t="s">
        <v>349</v>
      </c>
    </row>
    <row r="1270" spans="1:14" ht="95.25" customHeight="1" x14ac:dyDescent="0.25">
      <c r="A1270" s="86">
        <v>1262</v>
      </c>
      <c r="B1270" s="50" t="s">
        <v>1912</v>
      </c>
      <c r="C1270" s="69" t="s">
        <v>1913</v>
      </c>
      <c r="D1270" s="69" t="s">
        <v>1438</v>
      </c>
      <c r="E1270" s="69" t="s">
        <v>1382</v>
      </c>
      <c r="F1270" s="69" t="s">
        <v>1519</v>
      </c>
      <c r="G1270" s="69" t="s">
        <v>1519</v>
      </c>
      <c r="H1270" s="47">
        <v>60</v>
      </c>
      <c r="I1270" s="48" t="s">
        <v>176</v>
      </c>
      <c r="J1270" s="50" t="s">
        <v>1818</v>
      </c>
      <c r="K1270" s="49">
        <v>974111.25</v>
      </c>
      <c r="L1270" s="49">
        <v>952129.85914488172</v>
      </c>
      <c r="M1270" s="50">
        <f t="shared" si="23"/>
        <v>5</v>
      </c>
      <c r="N1270" s="68" t="s">
        <v>349</v>
      </c>
    </row>
    <row r="1271" spans="1:14" ht="95.25" customHeight="1" x14ac:dyDescent="0.25">
      <c r="A1271" s="86">
        <v>1263</v>
      </c>
      <c r="B1271" s="50" t="s">
        <v>1912</v>
      </c>
      <c r="C1271" s="69" t="s">
        <v>1913</v>
      </c>
      <c r="D1271" s="69" t="s">
        <v>1438</v>
      </c>
      <c r="E1271" s="69" t="s">
        <v>1382</v>
      </c>
      <c r="F1271" s="69" t="s">
        <v>1520</v>
      </c>
      <c r="G1271" s="69" t="s">
        <v>1520</v>
      </c>
      <c r="H1271" s="47">
        <v>60</v>
      </c>
      <c r="I1271" s="48" t="s">
        <v>176</v>
      </c>
      <c r="J1271" s="50" t="s">
        <v>1818</v>
      </c>
      <c r="K1271" s="49">
        <v>974111.25</v>
      </c>
      <c r="L1271" s="49">
        <v>952129.85914488172</v>
      </c>
      <c r="M1271" s="50">
        <f t="shared" si="23"/>
        <v>6</v>
      </c>
      <c r="N1271" s="68" t="s">
        <v>349</v>
      </c>
    </row>
    <row r="1272" spans="1:14" ht="95.25" customHeight="1" x14ac:dyDescent="0.25">
      <c r="A1272" s="86">
        <v>1264</v>
      </c>
      <c r="B1272" s="50" t="s">
        <v>1912</v>
      </c>
      <c r="C1272" s="69" t="s">
        <v>1913</v>
      </c>
      <c r="D1272" s="69" t="s">
        <v>29</v>
      </c>
      <c r="E1272" s="69" t="s">
        <v>1379</v>
      </c>
      <c r="F1272" s="69" t="s">
        <v>1914</v>
      </c>
      <c r="G1272" s="69" t="s">
        <v>1762</v>
      </c>
      <c r="H1272" s="47">
        <v>60</v>
      </c>
      <c r="I1272" s="48">
        <v>132</v>
      </c>
      <c r="J1272" s="50" t="s">
        <v>1461</v>
      </c>
      <c r="K1272" s="49">
        <v>1006250</v>
      </c>
      <c r="L1272" s="49">
        <v>1041982.1302723715</v>
      </c>
      <c r="M1272" s="50">
        <f t="shared" si="23"/>
        <v>7</v>
      </c>
      <c r="N1272" s="68" t="s">
        <v>349</v>
      </c>
    </row>
    <row r="1273" spans="1:14" ht="95.25" customHeight="1" x14ac:dyDescent="0.25">
      <c r="A1273" s="86">
        <v>1265</v>
      </c>
      <c r="B1273" s="50" t="s">
        <v>1912</v>
      </c>
      <c r="C1273" s="69" t="s">
        <v>1913</v>
      </c>
      <c r="D1273" s="69" t="s">
        <v>1438</v>
      </c>
      <c r="E1273" s="69" t="s">
        <v>1382</v>
      </c>
      <c r="F1273" s="69" t="s">
        <v>1521</v>
      </c>
      <c r="G1273" s="87" t="s">
        <v>1521</v>
      </c>
      <c r="H1273" s="47">
        <v>60</v>
      </c>
      <c r="I1273" s="48" t="s">
        <v>176</v>
      </c>
      <c r="J1273" s="50" t="s">
        <v>1818</v>
      </c>
      <c r="K1273" s="49">
        <v>1040811.25</v>
      </c>
      <c r="L1273" s="49">
        <v>1017324.7345812999</v>
      </c>
      <c r="M1273" s="50">
        <f t="shared" si="23"/>
        <v>8</v>
      </c>
      <c r="N1273" s="68" t="s">
        <v>349</v>
      </c>
    </row>
    <row r="1274" spans="1:14" ht="95.25" customHeight="1" x14ac:dyDescent="0.25">
      <c r="A1274" s="86">
        <v>1266</v>
      </c>
      <c r="B1274" s="50" t="s">
        <v>1912</v>
      </c>
      <c r="C1274" s="69" t="s">
        <v>1913</v>
      </c>
      <c r="D1274" s="69" t="s">
        <v>1438</v>
      </c>
      <c r="E1274" s="69" t="s">
        <v>1382</v>
      </c>
      <c r="F1274" s="69" t="s">
        <v>1524</v>
      </c>
      <c r="G1274" s="69" t="s">
        <v>1524</v>
      </c>
      <c r="H1274" s="47">
        <v>60</v>
      </c>
      <c r="I1274" s="48" t="s">
        <v>176</v>
      </c>
      <c r="J1274" s="50" t="s">
        <v>1818</v>
      </c>
      <c r="K1274" s="49">
        <v>1091411.25</v>
      </c>
      <c r="L1274" s="49">
        <v>1066782.9159468585</v>
      </c>
      <c r="M1274" s="50">
        <f t="shared" si="23"/>
        <v>9</v>
      </c>
      <c r="N1274" s="68" t="s">
        <v>349</v>
      </c>
    </row>
    <row r="1275" spans="1:14" ht="95.25" customHeight="1" x14ac:dyDescent="0.25">
      <c r="A1275" s="86">
        <v>1267</v>
      </c>
      <c r="B1275" s="50" t="s">
        <v>1912</v>
      </c>
      <c r="C1275" s="69" t="s">
        <v>1913</v>
      </c>
      <c r="D1275" s="69" t="s">
        <v>45</v>
      </c>
      <c r="E1275" s="69" t="s">
        <v>1405</v>
      </c>
      <c r="F1275" s="69" t="s">
        <v>1513</v>
      </c>
      <c r="G1275" s="87" t="s">
        <v>1514</v>
      </c>
      <c r="H1275" s="47">
        <v>30</v>
      </c>
      <c r="I1275" s="48">
        <v>0.67</v>
      </c>
      <c r="J1275" s="50" t="s">
        <v>292</v>
      </c>
      <c r="K1275" s="46">
        <v>1050377.3285000001</v>
      </c>
      <c r="L1275" s="49">
        <v>1050377.3285000001</v>
      </c>
      <c r="M1275" s="50">
        <f t="shared" si="23"/>
        <v>10</v>
      </c>
      <c r="N1275" s="68" t="s">
        <v>349</v>
      </c>
    </row>
    <row r="1276" spans="1:14" ht="95.25" customHeight="1" x14ac:dyDescent="0.25">
      <c r="A1276" s="86">
        <v>1268</v>
      </c>
      <c r="B1276" s="50" t="s">
        <v>1912</v>
      </c>
      <c r="C1276" s="69" t="s">
        <v>1913</v>
      </c>
      <c r="D1276" s="69" t="s">
        <v>45</v>
      </c>
      <c r="E1276" s="69" t="s">
        <v>1405</v>
      </c>
      <c r="F1276" s="69" t="s">
        <v>1513</v>
      </c>
      <c r="G1276" s="87" t="s">
        <v>1514</v>
      </c>
      <c r="H1276" s="47">
        <v>30</v>
      </c>
      <c r="I1276" s="48">
        <v>0.67</v>
      </c>
      <c r="J1276" s="50" t="s">
        <v>1819</v>
      </c>
      <c r="K1276" s="46">
        <v>1102965</v>
      </c>
      <c r="L1276" s="49">
        <v>1102965</v>
      </c>
      <c r="M1276" s="50">
        <f t="shared" si="23"/>
        <v>11</v>
      </c>
      <c r="N1276" s="68" t="s">
        <v>349</v>
      </c>
    </row>
    <row r="1277" spans="1:14" ht="95.25" customHeight="1" x14ac:dyDescent="0.25">
      <c r="A1277" s="86">
        <v>1269</v>
      </c>
      <c r="B1277" s="50" t="s">
        <v>1912</v>
      </c>
      <c r="C1277" s="69" t="s">
        <v>1913</v>
      </c>
      <c r="D1277" s="69" t="s">
        <v>1438</v>
      </c>
      <c r="E1277" s="69" t="s">
        <v>1526</v>
      </c>
      <c r="F1277" s="69" t="s">
        <v>1527</v>
      </c>
      <c r="G1277" s="87" t="s">
        <v>1535</v>
      </c>
      <c r="H1277" s="47">
        <v>60</v>
      </c>
      <c r="I1277" s="48" t="s">
        <v>176</v>
      </c>
      <c r="J1277" s="50" t="s">
        <v>1818</v>
      </c>
      <c r="K1277" s="49">
        <v>1199511.25</v>
      </c>
      <c r="L1277" s="49">
        <v>1213696.3000809518</v>
      </c>
      <c r="M1277" s="50">
        <f t="shared" si="23"/>
        <v>12</v>
      </c>
      <c r="N1277" s="68" t="s">
        <v>349</v>
      </c>
    </row>
    <row r="1278" spans="1:14" ht="95.25" customHeight="1" x14ac:dyDescent="0.25">
      <c r="A1278" s="86">
        <v>1270</v>
      </c>
      <c r="B1278" s="50" t="s">
        <v>1912</v>
      </c>
      <c r="C1278" s="69" t="s">
        <v>1913</v>
      </c>
      <c r="D1278" s="69" t="s">
        <v>1438</v>
      </c>
      <c r="E1278" s="69" t="s">
        <v>1526</v>
      </c>
      <c r="F1278" s="69" t="s">
        <v>1527</v>
      </c>
      <c r="G1278" s="87" t="s">
        <v>1528</v>
      </c>
      <c r="H1278" s="47">
        <v>60</v>
      </c>
      <c r="I1278" s="48" t="s">
        <v>176</v>
      </c>
      <c r="J1278" s="50" t="s">
        <v>1818</v>
      </c>
      <c r="K1278" s="49">
        <v>1206411.25</v>
      </c>
      <c r="L1278" s="49">
        <v>1220677.8973528061</v>
      </c>
      <c r="M1278" s="50">
        <f t="shared" si="23"/>
        <v>13</v>
      </c>
      <c r="N1278" s="68" t="s">
        <v>349</v>
      </c>
    </row>
    <row r="1279" spans="1:14" ht="95.25" customHeight="1" x14ac:dyDescent="0.25">
      <c r="A1279" s="86">
        <v>1271</v>
      </c>
      <c r="B1279" s="50" t="s">
        <v>1912</v>
      </c>
      <c r="C1279" s="69" t="s">
        <v>1913</v>
      </c>
      <c r="D1279" s="69" t="s">
        <v>45</v>
      </c>
      <c r="E1279" s="69" t="s">
        <v>1405</v>
      </c>
      <c r="F1279" s="69" t="s">
        <v>1516</v>
      </c>
      <c r="G1279" s="87" t="s">
        <v>1517</v>
      </c>
      <c r="H1279" s="47">
        <v>30</v>
      </c>
      <c r="I1279" s="48">
        <v>0.87</v>
      </c>
      <c r="J1279" s="50" t="s">
        <v>1819</v>
      </c>
      <c r="K1279" s="46">
        <v>1125965</v>
      </c>
      <c r="L1279" s="49">
        <v>1125965</v>
      </c>
      <c r="M1279" s="50">
        <f t="shared" si="23"/>
        <v>14</v>
      </c>
      <c r="N1279" s="68" t="s">
        <v>349</v>
      </c>
    </row>
    <row r="1280" spans="1:14" ht="95.25" customHeight="1" x14ac:dyDescent="0.25">
      <c r="A1280" s="86">
        <v>1272</v>
      </c>
      <c r="B1280" s="50" t="s">
        <v>1912</v>
      </c>
      <c r="C1280" s="69" t="s">
        <v>1913</v>
      </c>
      <c r="D1280" s="69" t="s">
        <v>47</v>
      </c>
      <c r="E1280" s="69" t="s">
        <v>1526</v>
      </c>
      <c r="F1280" s="69" t="s">
        <v>1820</v>
      </c>
      <c r="G1280" s="87" t="s">
        <v>1535</v>
      </c>
      <c r="H1280" s="47">
        <v>45</v>
      </c>
      <c r="I1280" s="48" t="s">
        <v>1766</v>
      </c>
      <c r="J1280" s="50" t="s">
        <v>1503</v>
      </c>
      <c r="K1280" s="49">
        <v>1235624.9750000001</v>
      </c>
      <c r="L1280" s="49">
        <v>1308753.7742952311</v>
      </c>
      <c r="M1280" s="50">
        <f t="shared" si="23"/>
        <v>15</v>
      </c>
      <c r="N1280" s="68" t="s">
        <v>349</v>
      </c>
    </row>
    <row r="1281" spans="1:14" ht="95.25" customHeight="1" x14ac:dyDescent="0.25">
      <c r="A1281" s="86">
        <v>1273</v>
      </c>
      <c r="B1281" s="50" t="s">
        <v>1912</v>
      </c>
      <c r="C1281" s="69" t="s">
        <v>1913</v>
      </c>
      <c r="D1281" s="69" t="s">
        <v>45</v>
      </c>
      <c r="E1281" s="69" t="s">
        <v>1405</v>
      </c>
      <c r="F1281" s="69" t="s">
        <v>1516</v>
      </c>
      <c r="G1281" s="87" t="s">
        <v>1517</v>
      </c>
      <c r="H1281" s="47">
        <v>30</v>
      </c>
      <c r="I1281" s="48">
        <v>0.87</v>
      </c>
      <c r="J1281" s="50" t="s">
        <v>292</v>
      </c>
      <c r="K1281" s="46">
        <v>1160465</v>
      </c>
      <c r="L1281" s="49">
        <v>1160465</v>
      </c>
      <c r="M1281" s="50">
        <f t="shared" si="23"/>
        <v>16</v>
      </c>
      <c r="N1281" s="68" t="s">
        <v>349</v>
      </c>
    </row>
    <row r="1282" spans="1:14" ht="95.25" customHeight="1" x14ac:dyDescent="0.25">
      <c r="A1282" s="86">
        <v>1274</v>
      </c>
      <c r="B1282" s="50" t="s">
        <v>1912</v>
      </c>
      <c r="C1282" s="69" t="s">
        <v>1913</v>
      </c>
      <c r="D1282" s="69" t="s">
        <v>1438</v>
      </c>
      <c r="E1282" s="69" t="s">
        <v>1526</v>
      </c>
      <c r="F1282" s="69" t="s">
        <v>1527</v>
      </c>
      <c r="G1282" s="87" t="s">
        <v>1544</v>
      </c>
      <c r="H1282" s="47">
        <v>60</v>
      </c>
      <c r="I1282" s="48" t="s">
        <v>176</v>
      </c>
      <c r="J1282" s="50" t="s">
        <v>1818</v>
      </c>
      <c r="K1282" s="49">
        <v>1251261.25</v>
      </c>
      <c r="L1282" s="49">
        <v>1266058.2796198593</v>
      </c>
      <c r="M1282" s="50">
        <f t="shared" si="23"/>
        <v>17</v>
      </c>
      <c r="N1282" s="68" t="s">
        <v>349</v>
      </c>
    </row>
    <row r="1283" spans="1:14" ht="95.25" customHeight="1" x14ac:dyDescent="0.25">
      <c r="A1283" s="86">
        <v>1275</v>
      </c>
      <c r="B1283" s="50" t="s">
        <v>1912</v>
      </c>
      <c r="C1283" s="69" t="s">
        <v>1913</v>
      </c>
      <c r="D1283" s="69" t="s">
        <v>39</v>
      </c>
      <c r="E1283" s="69" t="s">
        <v>1526</v>
      </c>
      <c r="F1283" s="69" t="s">
        <v>1763</v>
      </c>
      <c r="G1283" s="69" t="s">
        <v>1763</v>
      </c>
      <c r="H1283" s="47">
        <v>60</v>
      </c>
      <c r="I1283" s="48"/>
      <c r="J1283" s="50" t="s">
        <v>1555</v>
      </c>
      <c r="K1283" s="49">
        <v>1268400</v>
      </c>
      <c r="L1283" s="49">
        <v>1335961.6904906475</v>
      </c>
      <c r="M1283" s="50">
        <f t="shared" si="23"/>
        <v>18</v>
      </c>
      <c r="N1283" s="68" t="s">
        <v>349</v>
      </c>
    </row>
    <row r="1284" spans="1:14" ht="95.25" customHeight="1" x14ac:dyDescent="0.25">
      <c r="A1284" s="86">
        <v>1276</v>
      </c>
      <c r="B1284" s="50" t="s">
        <v>1912</v>
      </c>
      <c r="C1284" s="69" t="s">
        <v>1913</v>
      </c>
      <c r="D1284" s="69" t="s">
        <v>138</v>
      </c>
      <c r="E1284" s="69" t="s">
        <v>1394</v>
      </c>
      <c r="F1284" s="69" t="s">
        <v>1538</v>
      </c>
      <c r="G1284" s="87" t="s">
        <v>1539</v>
      </c>
      <c r="H1284" s="50" t="s">
        <v>1356</v>
      </c>
      <c r="I1284" s="48" t="s">
        <v>81</v>
      </c>
      <c r="J1284" s="50" t="s">
        <v>1915</v>
      </c>
      <c r="K1284" s="49">
        <v>1344189</v>
      </c>
      <c r="L1284" s="49">
        <v>1333493.9429771693</v>
      </c>
      <c r="M1284" s="50">
        <f t="shared" si="23"/>
        <v>19</v>
      </c>
      <c r="N1284" s="68" t="s">
        <v>349</v>
      </c>
    </row>
    <row r="1285" spans="1:14" ht="95.25" customHeight="1" x14ac:dyDescent="0.25">
      <c r="A1285" s="86">
        <v>1277</v>
      </c>
      <c r="B1285" s="50" t="s">
        <v>1912</v>
      </c>
      <c r="C1285" s="69" t="s">
        <v>1913</v>
      </c>
      <c r="D1285" s="69" t="s">
        <v>1438</v>
      </c>
      <c r="E1285" s="69" t="s">
        <v>1465</v>
      </c>
      <c r="F1285" s="69" t="s">
        <v>1561</v>
      </c>
      <c r="G1285" s="69" t="s">
        <v>1562</v>
      </c>
      <c r="H1285" s="47">
        <v>60</v>
      </c>
      <c r="I1285" s="48" t="s">
        <v>81</v>
      </c>
      <c r="J1285" s="50" t="s">
        <v>1818</v>
      </c>
      <c r="K1285" s="49">
        <v>1366271.6</v>
      </c>
      <c r="L1285" s="49">
        <v>1354604.7516590022</v>
      </c>
      <c r="M1285" s="50">
        <f t="shared" si="23"/>
        <v>20</v>
      </c>
      <c r="N1285" s="68" t="s">
        <v>349</v>
      </c>
    </row>
    <row r="1286" spans="1:14" ht="95.25" customHeight="1" x14ac:dyDescent="0.25">
      <c r="A1286" s="86">
        <v>1278</v>
      </c>
      <c r="B1286" s="50" t="s">
        <v>1912</v>
      </c>
      <c r="C1286" s="69" t="s">
        <v>1913</v>
      </c>
      <c r="D1286" s="69" t="s">
        <v>1438</v>
      </c>
      <c r="E1286" s="69" t="s">
        <v>1465</v>
      </c>
      <c r="F1286" s="69" t="s">
        <v>1565</v>
      </c>
      <c r="G1286" s="87" t="s">
        <v>1548</v>
      </c>
      <c r="H1286" s="47">
        <v>60</v>
      </c>
      <c r="I1286" s="48" t="s">
        <v>81</v>
      </c>
      <c r="J1286" s="50" t="s">
        <v>1818</v>
      </c>
      <c r="K1286" s="49">
        <v>1388467.75</v>
      </c>
      <c r="L1286" s="49">
        <v>1376611.3645890639</v>
      </c>
      <c r="M1286" s="50">
        <f t="shared" si="23"/>
        <v>21</v>
      </c>
      <c r="N1286" s="68" t="s">
        <v>349</v>
      </c>
    </row>
    <row r="1287" spans="1:14" ht="95.25" customHeight="1" x14ac:dyDescent="0.25">
      <c r="A1287" s="86">
        <v>1279</v>
      </c>
      <c r="B1287" s="50" t="s">
        <v>1912</v>
      </c>
      <c r="C1287" s="69" t="s">
        <v>1913</v>
      </c>
      <c r="D1287" s="69" t="s">
        <v>1438</v>
      </c>
      <c r="E1287" s="69" t="s">
        <v>1465</v>
      </c>
      <c r="F1287" s="69" t="s">
        <v>1566</v>
      </c>
      <c r="G1287" s="69" t="s">
        <v>1550</v>
      </c>
      <c r="H1287" s="47">
        <v>60</v>
      </c>
      <c r="I1287" s="48" t="s">
        <v>81</v>
      </c>
      <c r="J1287" s="50" t="s">
        <v>1818</v>
      </c>
      <c r="K1287" s="49">
        <v>1390963.25</v>
      </c>
      <c r="L1287" s="49">
        <v>1379085.5550485342</v>
      </c>
      <c r="M1287" s="50">
        <f t="shared" si="23"/>
        <v>22</v>
      </c>
      <c r="N1287" s="68" t="s">
        <v>349</v>
      </c>
    </row>
    <row r="1288" spans="1:14" ht="95.25" customHeight="1" x14ac:dyDescent="0.25">
      <c r="A1288" s="86">
        <v>1280</v>
      </c>
      <c r="B1288" s="50" t="s">
        <v>1912</v>
      </c>
      <c r="C1288" s="69" t="s">
        <v>1913</v>
      </c>
      <c r="D1288" s="69" t="s">
        <v>47</v>
      </c>
      <c r="E1288" s="69" t="s">
        <v>1500</v>
      </c>
      <c r="F1288" s="69" t="s">
        <v>1547</v>
      </c>
      <c r="G1288" s="69" t="s">
        <v>1548</v>
      </c>
      <c r="H1288" s="47">
        <v>45</v>
      </c>
      <c r="I1288" s="48" t="s">
        <v>1502</v>
      </c>
      <c r="J1288" s="50" t="s">
        <v>1503</v>
      </c>
      <c r="K1288" s="49">
        <v>1392261.875</v>
      </c>
      <c r="L1288" s="49">
        <v>1489025.8804496184</v>
      </c>
      <c r="M1288" s="50">
        <f t="shared" si="23"/>
        <v>23</v>
      </c>
      <c r="N1288" s="68" t="s">
        <v>349</v>
      </c>
    </row>
    <row r="1289" spans="1:14" ht="95.25" customHeight="1" x14ac:dyDescent="0.25">
      <c r="A1289" s="86">
        <v>1281</v>
      </c>
      <c r="B1289" s="50" t="s">
        <v>1912</v>
      </c>
      <c r="C1289" s="69" t="s">
        <v>1913</v>
      </c>
      <c r="D1289" s="69" t="s">
        <v>1438</v>
      </c>
      <c r="E1289" s="69" t="s">
        <v>1465</v>
      </c>
      <c r="F1289" s="69" t="s">
        <v>1567</v>
      </c>
      <c r="G1289" s="69" t="s">
        <v>1568</v>
      </c>
      <c r="H1289" s="47">
        <v>60</v>
      </c>
      <c r="I1289" s="48" t="s">
        <v>81</v>
      </c>
      <c r="J1289" s="50" t="s">
        <v>1818</v>
      </c>
      <c r="K1289" s="49">
        <v>1400468</v>
      </c>
      <c r="L1289" s="49">
        <v>1388509.1422132901</v>
      </c>
      <c r="M1289" s="50">
        <f t="shared" si="23"/>
        <v>24</v>
      </c>
      <c r="N1289" s="68" t="s">
        <v>349</v>
      </c>
    </row>
    <row r="1290" spans="1:14" ht="95.25" customHeight="1" x14ac:dyDescent="0.25">
      <c r="A1290" s="86">
        <v>1282</v>
      </c>
      <c r="B1290" s="50" t="s">
        <v>1912</v>
      </c>
      <c r="C1290" s="69" t="s">
        <v>1913</v>
      </c>
      <c r="D1290" s="69" t="s">
        <v>1438</v>
      </c>
      <c r="E1290" s="69" t="s">
        <v>1465</v>
      </c>
      <c r="F1290" s="69" t="s">
        <v>1569</v>
      </c>
      <c r="G1290" s="69" t="s">
        <v>1570</v>
      </c>
      <c r="H1290" s="47">
        <v>60</v>
      </c>
      <c r="I1290" s="48" t="s">
        <v>81</v>
      </c>
      <c r="J1290" s="50" t="s">
        <v>1818</v>
      </c>
      <c r="K1290" s="49">
        <v>1405984.55</v>
      </c>
      <c r="L1290" s="49">
        <v>1393978.5853626351</v>
      </c>
      <c r="M1290" s="50">
        <f t="shared" ref="M1290:M1353" si="24">IF(B1290=B1289,M1289+1,1)</f>
        <v>25</v>
      </c>
      <c r="N1290" s="68" t="s">
        <v>349</v>
      </c>
    </row>
    <row r="1291" spans="1:14" ht="95.25" customHeight="1" x14ac:dyDescent="0.25">
      <c r="A1291" s="86">
        <v>1283</v>
      </c>
      <c r="B1291" s="50" t="s">
        <v>1912</v>
      </c>
      <c r="C1291" s="69" t="s">
        <v>1913</v>
      </c>
      <c r="D1291" s="69" t="s">
        <v>1438</v>
      </c>
      <c r="E1291" s="69" t="s">
        <v>1465</v>
      </c>
      <c r="F1291" s="69" t="s">
        <v>1575</v>
      </c>
      <c r="G1291" s="69" t="s">
        <v>1576</v>
      </c>
      <c r="H1291" s="47">
        <v>60</v>
      </c>
      <c r="I1291" s="48" t="s">
        <v>81</v>
      </c>
      <c r="J1291" s="50" t="s">
        <v>1818</v>
      </c>
      <c r="K1291" s="49">
        <v>1415694</v>
      </c>
      <c r="L1291" s="49">
        <v>1403605.1245558639</v>
      </c>
      <c r="M1291" s="50">
        <f t="shared" si="24"/>
        <v>26</v>
      </c>
      <c r="N1291" s="68" t="s">
        <v>349</v>
      </c>
    </row>
    <row r="1292" spans="1:14" ht="95.25" customHeight="1" x14ac:dyDescent="0.25">
      <c r="A1292" s="86">
        <v>1284</v>
      </c>
      <c r="B1292" s="50" t="s">
        <v>1912</v>
      </c>
      <c r="C1292" s="69" t="s">
        <v>1913</v>
      </c>
      <c r="D1292" s="69" t="s">
        <v>848</v>
      </c>
      <c r="E1292" s="69" t="s">
        <v>849</v>
      </c>
      <c r="F1292" s="69" t="s">
        <v>1830</v>
      </c>
      <c r="G1292" s="87" t="s">
        <v>1831</v>
      </c>
      <c r="H1292" s="47">
        <v>90</v>
      </c>
      <c r="I1292" s="48" t="s">
        <v>81</v>
      </c>
      <c r="J1292" s="50" t="s">
        <v>1360</v>
      </c>
      <c r="K1292" s="49">
        <v>1419813.0689999999</v>
      </c>
      <c r="L1292" s="49">
        <v>1410655.8461508676</v>
      </c>
      <c r="M1292" s="50">
        <f t="shared" si="24"/>
        <v>27</v>
      </c>
      <c r="N1292" s="68" t="s">
        <v>349</v>
      </c>
    </row>
    <row r="1293" spans="1:14" ht="95.25" customHeight="1" x14ac:dyDescent="0.25">
      <c r="A1293" s="86">
        <v>1285</v>
      </c>
      <c r="B1293" s="50" t="s">
        <v>1912</v>
      </c>
      <c r="C1293" s="69" t="s">
        <v>1913</v>
      </c>
      <c r="D1293" s="69" t="s">
        <v>1438</v>
      </c>
      <c r="E1293" s="69" t="s">
        <v>1465</v>
      </c>
      <c r="F1293" s="69" t="s">
        <v>1577</v>
      </c>
      <c r="G1293" s="87" t="s">
        <v>1554</v>
      </c>
      <c r="H1293" s="47">
        <v>60</v>
      </c>
      <c r="I1293" s="48" t="s">
        <v>81</v>
      </c>
      <c r="J1293" s="50" t="s">
        <v>1818</v>
      </c>
      <c r="K1293" s="49">
        <v>1429219.15</v>
      </c>
      <c r="L1293" s="49">
        <v>1417014.7807742183</v>
      </c>
      <c r="M1293" s="50">
        <f t="shared" si="24"/>
        <v>28</v>
      </c>
      <c r="N1293" s="68" t="s">
        <v>349</v>
      </c>
    </row>
    <row r="1294" spans="1:14" ht="95.25" customHeight="1" x14ac:dyDescent="0.25">
      <c r="A1294" s="86">
        <v>1286</v>
      </c>
      <c r="B1294" s="50" t="s">
        <v>1912</v>
      </c>
      <c r="C1294" s="69" t="s">
        <v>1913</v>
      </c>
      <c r="D1294" s="69" t="s">
        <v>47</v>
      </c>
      <c r="E1294" s="69" t="s">
        <v>1500</v>
      </c>
      <c r="F1294" s="69" t="s">
        <v>1556</v>
      </c>
      <c r="G1294" s="69" t="s">
        <v>1557</v>
      </c>
      <c r="H1294" s="47">
        <v>45</v>
      </c>
      <c r="I1294" s="48" t="s">
        <v>1558</v>
      </c>
      <c r="J1294" s="50" t="s">
        <v>1503</v>
      </c>
      <c r="K1294" s="49">
        <v>1449712.425</v>
      </c>
      <c r="L1294" s="49">
        <v>1550469.3181621286</v>
      </c>
      <c r="M1294" s="50">
        <f t="shared" si="24"/>
        <v>29</v>
      </c>
      <c r="N1294" s="68" t="s">
        <v>349</v>
      </c>
    </row>
    <row r="1295" spans="1:14" ht="95.25" customHeight="1" x14ac:dyDescent="0.25">
      <c r="A1295" s="86">
        <v>1287</v>
      </c>
      <c r="B1295" s="50" t="s">
        <v>1912</v>
      </c>
      <c r="C1295" s="69" t="s">
        <v>1913</v>
      </c>
      <c r="D1295" s="69" t="s">
        <v>39</v>
      </c>
      <c r="E1295" s="69" t="s">
        <v>1465</v>
      </c>
      <c r="F1295" s="69" t="s">
        <v>1857</v>
      </c>
      <c r="G1295" s="69" t="s">
        <v>1570</v>
      </c>
      <c r="H1295" s="47">
        <v>90</v>
      </c>
      <c r="I1295" s="48" t="s">
        <v>176</v>
      </c>
      <c r="J1295" s="50" t="s">
        <v>1555</v>
      </c>
      <c r="K1295" s="49">
        <v>1450000</v>
      </c>
      <c r="L1295" s="49">
        <v>1505780.5925991058</v>
      </c>
      <c r="M1295" s="50">
        <f t="shared" si="24"/>
        <v>30</v>
      </c>
      <c r="N1295" s="68" t="s">
        <v>349</v>
      </c>
    </row>
    <row r="1296" spans="1:14" ht="95.25" customHeight="1" x14ac:dyDescent="0.25">
      <c r="A1296" s="86">
        <v>1288</v>
      </c>
      <c r="B1296" s="50" t="s">
        <v>1912</v>
      </c>
      <c r="C1296" s="69" t="s">
        <v>1913</v>
      </c>
      <c r="D1296" s="69" t="s">
        <v>47</v>
      </c>
      <c r="E1296" s="69" t="s">
        <v>1500</v>
      </c>
      <c r="F1296" s="69" t="s">
        <v>1556</v>
      </c>
      <c r="G1296" s="87" t="s">
        <v>1570</v>
      </c>
      <c r="H1296" s="47">
        <v>45</v>
      </c>
      <c r="I1296" s="48" t="s">
        <v>1558</v>
      </c>
      <c r="J1296" s="50" t="s">
        <v>1503</v>
      </c>
      <c r="K1296" s="49">
        <v>1451996.325</v>
      </c>
      <c r="L1296" s="49">
        <v>1552911.9521733189</v>
      </c>
      <c r="M1296" s="50">
        <f t="shared" si="24"/>
        <v>31</v>
      </c>
      <c r="N1296" s="68" t="s">
        <v>349</v>
      </c>
    </row>
    <row r="1297" spans="1:14" ht="95.25" customHeight="1" x14ac:dyDescent="0.25">
      <c r="A1297" s="86">
        <v>1289</v>
      </c>
      <c r="B1297" s="50" t="s">
        <v>1912</v>
      </c>
      <c r="C1297" s="69" t="s">
        <v>1913</v>
      </c>
      <c r="D1297" s="69" t="s">
        <v>1438</v>
      </c>
      <c r="E1297" s="69" t="s">
        <v>1465</v>
      </c>
      <c r="F1297" s="69" t="s">
        <v>1569</v>
      </c>
      <c r="G1297" s="69" t="s">
        <v>1557</v>
      </c>
      <c r="H1297" s="47">
        <v>60</v>
      </c>
      <c r="I1297" s="48" t="s">
        <v>81</v>
      </c>
      <c r="J1297" s="50" t="s">
        <v>1818</v>
      </c>
      <c r="K1297" s="49">
        <v>1454884.85</v>
      </c>
      <c r="L1297" s="49">
        <v>1442461.3165688983</v>
      </c>
      <c r="M1297" s="50">
        <f t="shared" si="24"/>
        <v>32</v>
      </c>
      <c r="N1297" s="68" t="s">
        <v>349</v>
      </c>
    </row>
    <row r="1298" spans="1:14" ht="95.25" customHeight="1" x14ac:dyDescent="0.25">
      <c r="A1298" s="86">
        <v>1290</v>
      </c>
      <c r="B1298" s="50" t="s">
        <v>1912</v>
      </c>
      <c r="C1298" s="69" t="s">
        <v>1913</v>
      </c>
      <c r="D1298" s="69" t="s">
        <v>39</v>
      </c>
      <c r="E1298" s="69" t="s">
        <v>1465</v>
      </c>
      <c r="F1298" s="69" t="s">
        <v>1824</v>
      </c>
      <c r="G1298" s="69" t="s">
        <v>1825</v>
      </c>
      <c r="H1298" s="47">
        <v>60</v>
      </c>
      <c r="I1298" s="48" t="s">
        <v>176</v>
      </c>
      <c r="J1298" s="50" t="s">
        <v>292</v>
      </c>
      <c r="K1298" s="49">
        <v>1456000</v>
      </c>
      <c r="L1298" s="49">
        <v>1512011.4088443436</v>
      </c>
      <c r="M1298" s="50">
        <f t="shared" si="24"/>
        <v>33</v>
      </c>
      <c r="N1298" s="68" t="s">
        <v>349</v>
      </c>
    </row>
    <row r="1299" spans="1:14" ht="95.25" customHeight="1" x14ac:dyDescent="0.25">
      <c r="A1299" s="86">
        <v>1291</v>
      </c>
      <c r="B1299" s="50" t="s">
        <v>1912</v>
      </c>
      <c r="C1299" s="69" t="s">
        <v>1913</v>
      </c>
      <c r="D1299" s="69" t="s">
        <v>848</v>
      </c>
      <c r="E1299" s="69" t="s">
        <v>849</v>
      </c>
      <c r="F1299" s="69" t="s">
        <v>1837</v>
      </c>
      <c r="G1299" s="87" t="s">
        <v>1838</v>
      </c>
      <c r="H1299" s="47">
        <v>90</v>
      </c>
      <c r="I1299" s="48" t="s">
        <v>81</v>
      </c>
      <c r="J1299" s="50" t="s">
        <v>1360</v>
      </c>
      <c r="K1299" s="49">
        <v>1458001.5215</v>
      </c>
      <c r="L1299" s="49">
        <v>1448510.1151098174</v>
      </c>
      <c r="M1299" s="50">
        <f t="shared" si="24"/>
        <v>34</v>
      </c>
      <c r="N1299" s="68" t="s">
        <v>349</v>
      </c>
    </row>
    <row r="1300" spans="1:14" ht="95.25" customHeight="1" x14ac:dyDescent="0.25">
      <c r="A1300" s="86">
        <v>1292</v>
      </c>
      <c r="B1300" s="50" t="s">
        <v>1912</v>
      </c>
      <c r="C1300" s="69" t="s">
        <v>1913</v>
      </c>
      <c r="D1300" s="69" t="s">
        <v>1353</v>
      </c>
      <c r="E1300" s="69" t="s">
        <v>1354</v>
      </c>
      <c r="F1300" s="69" t="s">
        <v>1821</v>
      </c>
      <c r="G1300" s="87" t="s">
        <v>1833</v>
      </c>
      <c r="H1300" s="50" t="s">
        <v>1356</v>
      </c>
      <c r="I1300" s="48" t="s">
        <v>81</v>
      </c>
      <c r="J1300" s="50" t="s">
        <v>1915</v>
      </c>
      <c r="K1300" s="49">
        <v>1453956.5</v>
      </c>
      <c r="L1300" s="49">
        <v>1442271.2236921557</v>
      </c>
      <c r="M1300" s="50">
        <f t="shared" si="24"/>
        <v>35</v>
      </c>
      <c r="N1300" s="68" t="s">
        <v>349</v>
      </c>
    </row>
    <row r="1301" spans="1:14" ht="95.25" customHeight="1" x14ac:dyDescent="0.25">
      <c r="A1301" s="86">
        <v>1293</v>
      </c>
      <c r="B1301" s="50" t="s">
        <v>1912</v>
      </c>
      <c r="C1301" s="69" t="s">
        <v>1913</v>
      </c>
      <c r="D1301" s="69" t="s">
        <v>1438</v>
      </c>
      <c r="E1301" s="69" t="s">
        <v>1465</v>
      </c>
      <c r="F1301" s="69" t="s">
        <v>1578</v>
      </c>
      <c r="G1301" s="69" t="s">
        <v>1579</v>
      </c>
      <c r="H1301" s="47">
        <v>60</v>
      </c>
      <c r="I1301" s="48" t="s">
        <v>81</v>
      </c>
      <c r="J1301" s="50" t="s">
        <v>1818</v>
      </c>
      <c r="K1301" s="49">
        <v>1474241.65</v>
      </c>
      <c r="L1301" s="49">
        <v>1461652.8252388528</v>
      </c>
      <c r="M1301" s="50">
        <f t="shared" si="24"/>
        <v>36</v>
      </c>
      <c r="N1301" s="68" t="s">
        <v>349</v>
      </c>
    </row>
    <row r="1302" spans="1:14" ht="95.25" customHeight="1" x14ac:dyDescent="0.25">
      <c r="A1302" s="86">
        <v>1294</v>
      </c>
      <c r="B1302" s="50" t="s">
        <v>1912</v>
      </c>
      <c r="C1302" s="69" t="s">
        <v>1913</v>
      </c>
      <c r="D1302" s="69" t="s">
        <v>39</v>
      </c>
      <c r="E1302" s="69" t="s">
        <v>1465</v>
      </c>
      <c r="F1302" s="69" t="s">
        <v>1823</v>
      </c>
      <c r="G1302" s="69" t="s">
        <v>1562</v>
      </c>
      <c r="H1302" s="47">
        <v>60</v>
      </c>
      <c r="I1302" s="48" t="s">
        <v>176</v>
      </c>
      <c r="J1302" s="50" t="s">
        <v>292</v>
      </c>
      <c r="K1302" s="49">
        <v>1479000</v>
      </c>
      <c r="L1302" s="49">
        <v>1535896.2044510881</v>
      </c>
      <c r="M1302" s="50">
        <f t="shared" si="24"/>
        <v>37</v>
      </c>
      <c r="N1302" s="68" t="s">
        <v>349</v>
      </c>
    </row>
    <row r="1303" spans="1:14" ht="95.25" customHeight="1" x14ac:dyDescent="0.25">
      <c r="A1303" s="86">
        <v>1295</v>
      </c>
      <c r="B1303" s="50" t="s">
        <v>1912</v>
      </c>
      <c r="C1303" s="69" t="s">
        <v>1913</v>
      </c>
      <c r="D1303" s="69" t="s">
        <v>1438</v>
      </c>
      <c r="E1303" s="69" t="s">
        <v>1465</v>
      </c>
      <c r="F1303" s="69" t="s">
        <v>1578</v>
      </c>
      <c r="G1303" s="69" t="s">
        <v>1564</v>
      </c>
      <c r="H1303" s="47">
        <v>60</v>
      </c>
      <c r="I1303" s="48" t="s">
        <v>81</v>
      </c>
      <c r="J1303" s="50" t="s">
        <v>1818</v>
      </c>
      <c r="K1303" s="49">
        <v>1481246.3</v>
      </c>
      <c r="L1303" s="49">
        <v>1468597.6612243978</v>
      </c>
      <c r="M1303" s="50">
        <f t="shared" si="24"/>
        <v>38</v>
      </c>
      <c r="N1303" s="68" t="s">
        <v>349</v>
      </c>
    </row>
    <row r="1304" spans="1:14" ht="95.25" customHeight="1" x14ac:dyDescent="0.25">
      <c r="A1304" s="86">
        <v>1296</v>
      </c>
      <c r="B1304" s="50" t="s">
        <v>1912</v>
      </c>
      <c r="C1304" s="69" t="s">
        <v>1913</v>
      </c>
      <c r="D1304" s="69" t="s">
        <v>848</v>
      </c>
      <c r="E1304" s="69" t="s">
        <v>849</v>
      </c>
      <c r="F1304" s="69" t="s">
        <v>1839</v>
      </c>
      <c r="G1304" s="87" t="s">
        <v>1840</v>
      </c>
      <c r="H1304" s="47">
        <v>90</v>
      </c>
      <c r="I1304" s="48" t="s">
        <v>81</v>
      </c>
      <c r="J1304" s="50" t="s">
        <v>1360</v>
      </c>
      <c r="K1304" s="49">
        <v>1485301.79</v>
      </c>
      <c r="L1304" s="49">
        <v>1475543.1333378919</v>
      </c>
      <c r="M1304" s="50">
        <f t="shared" si="24"/>
        <v>39</v>
      </c>
      <c r="N1304" s="68" t="s">
        <v>349</v>
      </c>
    </row>
    <row r="1305" spans="1:14" ht="95.25" customHeight="1" x14ac:dyDescent="0.25">
      <c r="A1305" s="86">
        <v>1297</v>
      </c>
      <c r="B1305" s="50" t="s">
        <v>1912</v>
      </c>
      <c r="C1305" s="69" t="s">
        <v>1913</v>
      </c>
      <c r="D1305" s="69" t="s">
        <v>25</v>
      </c>
      <c r="E1305" s="69" t="s">
        <v>1347</v>
      </c>
      <c r="F1305" s="69" t="s">
        <v>1916</v>
      </c>
      <c r="G1305" s="87" t="s">
        <v>1833</v>
      </c>
      <c r="H1305" s="91">
        <v>90</v>
      </c>
      <c r="I1305" s="48" t="s">
        <v>81</v>
      </c>
      <c r="J1305" s="50" t="s">
        <v>1350</v>
      </c>
      <c r="K1305" s="49">
        <v>1453243.5</v>
      </c>
      <c r="L1305" s="49">
        <v>1442877.9029150323</v>
      </c>
      <c r="M1305" s="50">
        <f t="shared" si="24"/>
        <v>40</v>
      </c>
      <c r="N1305" s="68" t="s">
        <v>349</v>
      </c>
    </row>
    <row r="1306" spans="1:14" ht="95.25" customHeight="1" x14ac:dyDescent="0.25">
      <c r="A1306" s="86">
        <v>1298</v>
      </c>
      <c r="B1306" s="50" t="s">
        <v>1912</v>
      </c>
      <c r="C1306" s="69" t="s">
        <v>1913</v>
      </c>
      <c r="D1306" s="69" t="s">
        <v>39</v>
      </c>
      <c r="E1306" s="69" t="s">
        <v>1465</v>
      </c>
      <c r="F1306" s="69" t="s">
        <v>1826</v>
      </c>
      <c r="G1306" s="69" t="s">
        <v>1557</v>
      </c>
      <c r="H1306" s="47">
        <v>60</v>
      </c>
      <c r="I1306" s="48" t="s">
        <v>176</v>
      </c>
      <c r="J1306" s="50" t="s">
        <v>1555</v>
      </c>
      <c r="K1306" s="49">
        <v>1490000</v>
      </c>
      <c r="L1306" s="49">
        <v>1547319.3675673569</v>
      </c>
      <c r="M1306" s="50">
        <f t="shared" si="24"/>
        <v>41</v>
      </c>
      <c r="N1306" s="68" t="s">
        <v>349</v>
      </c>
    </row>
    <row r="1307" spans="1:14" ht="95.25" customHeight="1" x14ac:dyDescent="0.25">
      <c r="A1307" s="86">
        <v>1299</v>
      </c>
      <c r="B1307" s="50" t="s">
        <v>1912</v>
      </c>
      <c r="C1307" s="69" t="s">
        <v>1913</v>
      </c>
      <c r="D1307" s="69" t="s">
        <v>1438</v>
      </c>
      <c r="E1307" s="69" t="s">
        <v>1465</v>
      </c>
      <c r="F1307" s="69" t="s">
        <v>1580</v>
      </c>
      <c r="G1307" s="69" t="s">
        <v>1573</v>
      </c>
      <c r="H1307" s="47">
        <v>60</v>
      </c>
      <c r="I1307" s="48" t="s">
        <v>81</v>
      </c>
      <c r="J1307" s="50" t="s">
        <v>1818</v>
      </c>
      <c r="K1307" s="49">
        <v>1495482.15</v>
      </c>
      <c r="L1307" s="49">
        <v>1482711.9486427302</v>
      </c>
      <c r="M1307" s="50">
        <f t="shared" si="24"/>
        <v>42</v>
      </c>
      <c r="N1307" s="68" t="s">
        <v>349</v>
      </c>
    </row>
    <row r="1308" spans="1:14" ht="95.25" customHeight="1" x14ac:dyDescent="0.25">
      <c r="A1308" s="86">
        <v>1300</v>
      </c>
      <c r="B1308" s="50" t="s">
        <v>1912</v>
      </c>
      <c r="C1308" s="69" t="s">
        <v>1913</v>
      </c>
      <c r="D1308" s="69" t="s">
        <v>39</v>
      </c>
      <c r="E1308" s="69" t="s">
        <v>1465</v>
      </c>
      <c r="F1308" s="69" t="s">
        <v>1827</v>
      </c>
      <c r="G1308" s="69" t="s">
        <v>1568</v>
      </c>
      <c r="H1308" s="47">
        <v>60</v>
      </c>
      <c r="I1308" s="48" t="s">
        <v>176</v>
      </c>
      <c r="J1308" s="50" t="s">
        <v>1512</v>
      </c>
      <c r="K1308" s="49">
        <v>1500000</v>
      </c>
      <c r="L1308" s="49">
        <v>1557704.0613094198</v>
      </c>
      <c r="M1308" s="50">
        <f t="shared" si="24"/>
        <v>43</v>
      </c>
      <c r="N1308" s="68" t="s">
        <v>349</v>
      </c>
    </row>
    <row r="1309" spans="1:14" ht="95.25" customHeight="1" x14ac:dyDescent="0.25">
      <c r="A1309" s="86">
        <v>1301</v>
      </c>
      <c r="B1309" s="50" t="s">
        <v>1912</v>
      </c>
      <c r="C1309" s="69" t="s">
        <v>1913</v>
      </c>
      <c r="D1309" s="69" t="s">
        <v>39</v>
      </c>
      <c r="E1309" s="69" t="s">
        <v>1465</v>
      </c>
      <c r="F1309" s="69" t="s">
        <v>1826</v>
      </c>
      <c r="G1309" s="69" t="s">
        <v>1557</v>
      </c>
      <c r="H1309" s="47">
        <v>60</v>
      </c>
      <c r="I1309" s="48" t="s">
        <v>176</v>
      </c>
      <c r="J1309" s="50" t="s">
        <v>1670</v>
      </c>
      <c r="K1309" s="49">
        <v>1520000</v>
      </c>
      <c r="L1309" s="49">
        <v>1578473.4487935454</v>
      </c>
      <c r="M1309" s="50">
        <f t="shared" si="24"/>
        <v>44</v>
      </c>
      <c r="N1309" s="68" t="s">
        <v>349</v>
      </c>
    </row>
    <row r="1310" spans="1:14" ht="95.25" customHeight="1" x14ac:dyDescent="0.25">
      <c r="A1310" s="86">
        <v>1302</v>
      </c>
      <c r="B1310" s="50" t="s">
        <v>1912</v>
      </c>
      <c r="C1310" s="69" t="s">
        <v>1913</v>
      </c>
      <c r="D1310" s="69" t="s">
        <v>1438</v>
      </c>
      <c r="E1310" s="69" t="s">
        <v>1465</v>
      </c>
      <c r="F1310" s="69" t="s">
        <v>1586</v>
      </c>
      <c r="G1310" s="69" t="s">
        <v>1587</v>
      </c>
      <c r="H1310" s="47">
        <v>60</v>
      </c>
      <c r="I1310" s="48" t="s">
        <v>81</v>
      </c>
      <c r="J1310" s="50" t="s">
        <v>1818</v>
      </c>
      <c r="K1310" s="49">
        <v>1521866.6</v>
      </c>
      <c r="L1310" s="49">
        <v>1508871.0968969348</v>
      </c>
      <c r="M1310" s="50">
        <f t="shared" si="24"/>
        <v>45</v>
      </c>
      <c r="N1310" s="68" t="s">
        <v>349</v>
      </c>
    </row>
    <row r="1311" spans="1:14" ht="95.25" customHeight="1" x14ac:dyDescent="0.25">
      <c r="A1311" s="86">
        <v>1303</v>
      </c>
      <c r="B1311" s="50" t="s">
        <v>1912</v>
      </c>
      <c r="C1311" s="69" t="s">
        <v>1913</v>
      </c>
      <c r="D1311" s="69" t="s">
        <v>39</v>
      </c>
      <c r="E1311" s="69" t="s">
        <v>1465</v>
      </c>
      <c r="F1311" s="69" t="s">
        <v>1771</v>
      </c>
      <c r="G1311" s="69" t="s">
        <v>1570</v>
      </c>
      <c r="H1311" s="47">
        <v>90</v>
      </c>
      <c r="I1311" s="48" t="s">
        <v>176</v>
      </c>
      <c r="J1311" s="50" t="s">
        <v>1512</v>
      </c>
      <c r="K1311" s="49">
        <v>1522000</v>
      </c>
      <c r="L1311" s="49">
        <v>1580550.3875419579</v>
      </c>
      <c r="M1311" s="50">
        <f t="shared" si="24"/>
        <v>46</v>
      </c>
      <c r="N1311" s="68" t="s">
        <v>349</v>
      </c>
    </row>
    <row r="1312" spans="1:14" ht="95.25" customHeight="1" x14ac:dyDescent="0.25">
      <c r="A1312" s="86">
        <v>1304</v>
      </c>
      <c r="B1312" s="50" t="s">
        <v>1912</v>
      </c>
      <c r="C1312" s="69" t="s">
        <v>1913</v>
      </c>
      <c r="D1312" s="69" t="s">
        <v>39</v>
      </c>
      <c r="E1312" s="69" t="s">
        <v>1465</v>
      </c>
      <c r="F1312" s="69" t="s">
        <v>1771</v>
      </c>
      <c r="G1312" s="69" t="s">
        <v>1570</v>
      </c>
      <c r="H1312" s="47">
        <v>90</v>
      </c>
      <c r="I1312" s="48" t="s">
        <v>176</v>
      </c>
      <c r="J1312" s="50" t="s">
        <v>1670</v>
      </c>
      <c r="K1312" s="49">
        <v>1522500</v>
      </c>
      <c r="L1312" s="49">
        <v>1581069.6222290609</v>
      </c>
      <c r="M1312" s="50">
        <f t="shared" si="24"/>
        <v>47</v>
      </c>
      <c r="N1312" s="68" t="s">
        <v>349</v>
      </c>
    </row>
    <row r="1313" spans="1:14" ht="95.25" customHeight="1" x14ac:dyDescent="0.25">
      <c r="A1313" s="86">
        <v>1305</v>
      </c>
      <c r="B1313" s="50" t="s">
        <v>1912</v>
      </c>
      <c r="C1313" s="69" t="s">
        <v>1913</v>
      </c>
      <c r="D1313" s="69" t="s">
        <v>39</v>
      </c>
      <c r="E1313" s="69" t="s">
        <v>1465</v>
      </c>
      <c r="F1313" s="69" t="s">
        <v>1771</v>
      </c>
      <c r="G1313" s="69" t="s">
        <v>1570</v>
      </c>
      <c r="H1313" s="47">
        <v>90</v>
      </c>
      <c r="I1313" s="48" t="s">
        <v>176</v>
      </c>
      <c r="J1313" s="50" t="s">
        <v>292</v>
      </c>
      <c r="K1313" s="49">
        <v>1522500</v>
      </c>
      <c r="L1313" s="49">
        <v>1581069.6222290609</v>
      </c>
      <c r="M1313" s="50">
        <f t="shared" si="24"/>
        <v>48</v>
      </c>
      <c r="N1313" s="68" t="s">
        <v>349</v>
      </c>
    </row>
    <row r="1314" spans="1:14" ht="95.25" customHeight="1" x14ac:dyDescent="0.25">
      <c r="A1314" s="86">
        <v>1306</v>
      </c>
      <c r="B1314" s="50" t="s">
        <v>1912</v>
      </c>
      <c r="C1314" s="69" t="s">
        <v>1913</v>
      </c>
      <c r="D1314" s="69" t="s">
        <v>39</v>
      </c>
      <c r="E1314" s="69" t="s">
        <v>1465</v>
      </c>
      <c r="F1314" s="69" t="s">
        <v>1826</v>
      </c>
      <c r="G1314" s="69" t="s">
        <v>1557</v>
      </c>
      <c r="H1314" s="47">
        <v>60</v>
      </c>
      <c r="I1314" s="48" t="s">
        <v>176</v>
      </c>
      <c r="J1314" s="50" t="s">
        <v>1512</v>
      </c>
      <c r="K1314" s="49">
        <v>1525000</v>
      </c>
      <c r="L1314" s="49">
        <v>1583665.7956645768</v>
      </c>
      <c r="M1314" s="50">
        <f t="shared" si="24"/>
        <v>49</v>
      </c>
      <c r="N1314" s="68" t="s">
        <v>349</v>
      </c>
    </row>
    <row r="1315" spans="1:14" ht="95.25" customHeight="1" x14ac:dyDescent="0.25">
      <c r="A1315" s="86">
        <v>1307</v>
      </c>
      <c r="B1315" s="50" t="s">
        <v>1912</v>
      </c>
      <c r="C1315" s="69" t="s">
        <v>1913</v>
      </c>
      <c r="D1315" s="69" t="s">
        <v>39</v>
      </c>
      <c r="E1315" s="69" t="s">
        <v>1465</v>
      </c>
      <c r="F1315" s="69" t="s">
        <v>1826</v>
      </c>
      <c r="G1315" s="69" t="s">
        <v>1557</v>
      </c>
      <c r="H1315" s="47">
        <v>60</v>
      </c>
      <c r="I1315" s="48" t="s">
        <v>176</v>
      </c>
      <c r="J1315" s="50" t="s">
        <v>292</v>
      </c>
      <c r="K1315" s="49">
        <v>1526000</v>
      </c>
      <c r="L1315" s="49">
        <v>1584704.265038783</v>
      </c>
      <c r="M1315" s="50">
        <f t="shared" si="24"/>
        <v>50</v>
      </c>
      <c r="N1315" s="68" t="s">
        <v>349</v>
      </c>
    </row>
    <row r="1316" spans="1:14" ht="95.25" customHeight="1" x14ac:dyDescent="0.25">
      <c r="A1316" s="86">
        <v>1308</v>
      </c>
      <c r="B1316" s="50" t="s">
        <v>1912</v>
      </c>
      <c r="C1316" s="69" t="s">
        <v>1913</v>
      </c>
      <c r="D1316" s="69" t="s">
        <v>39</v>
      </c>
      <c r="E1316" s="69" t="s">
        <v>1465</v>
      </c>
      <c r="F1316" s="69" t="s">
        <v>1829</v>
      </c>
      <c r="G1316" s="69" t="s">
        <v>1576</v>
      </c>
      <c r="H1316" s="47">
        <v>60</v>
      </c>
      <c r="I1316" s="48" t="s">
        <v>176</v>
      </c>
      <c r="J1316" s="50" t="s">
        <v>1512</v>
      </c>
      <c r="K1316" s="49">
        <v>1530000</v>
      </c>
      <c r="L1316" s="49">
        <v>1588858.142535608</v>
      </c>
      <c r="M1316" s="50">
        <f t="shared" si="24"/>
        <v>51</v>
      </c>
      <c r="N1316" s="68" t="s">
        <v>349</v>
      </c>
    </row>
    <row r="1317" spans="1:14" ht="95.25" customHeight="1" x14ac:dyDescent="0.25">
      <c r="A1317" s="86">
        <v>1309</v>
      </c>
      <c r="B1317" s="50" t="s">
        <v>1912</v>
      </c>
      <c r="C1317" s="69" t="s">
        <v>1913</v>
      </c>
      <c r="D1317" s="69" t="s">
        <v>1438</v>
      </c>
      <c r="E1317" s="69" t="s">
        <v>1465</v>
      </c>
      <c r="F1317" s="69" t="s">
        <v>1588</v>
      </c>
      <c r="G1317" s="69" t="s">
        <v>1589</v>
      </c>
      <c r="H1317" s="47">
        <v>60</v>
      </c>
      <c r="I1317" s="48" t="s">
        <v>81</v>
      </c>
      <c r="J1317" s="50" t="s">
        <v>1818</v>
      </c>
      <c r="K1317" s="49">
        <v>1533905.95</v>
      </c>
      <c r="L1317" s="49">
        <v>1520807.6406389594</v>
      </c>
      <c r="M1317" s="50">
        <f t="shared" si="24"/>
        <v>52</v>
      </c>
      <c r="N1317" s="68" t="s">
        <v>349</v>
      </c>
    </row>
    <row r="1318" spans="1:14" ht="95.25" customHeight="1" x14ac:dyDescent="0.25">
      <c r="A1318" s="86">
        <v>1310</v>
      </c>
      <c r="B1318" s="50" t="s">
        <v>1912</v>
      </c>
      <c r="C1318" s="69" t="s">
        <v>1913</v>
      </c>
      <c r="D1318" s="69" t="s">
        <v>848</v>
      </c>
      <c r="E1318" s="69" t="s">
        <v>849</v>
      </c>
      <c r="F1318" s="69" t="s">
        <v>1848</v>
      </c>
      <c r="G1318" s="87" t="s">
        <v>1849</v>
      </c>
      <c r="H1318" s="47">
        <v>90</v>
      </c>
      <c r="I1318" s="48" t="s">
        <v>81</v>
      </c>
      <c r="J1318" s="50" t="s">
        <v>1360</v>
      </c>
      <c r="K1318" s="49">
        <v>1538993.7699999998</v>
      </c>
      <c r="L1318" s="49">
        <v>1528928.7316009281</v>
      </c>
      <c r="M1318" s="50">
        <f t="shared" si="24"/>
        <v>53</v>
      </c>
      <c r="N1318" s="68" t="s">
        <v>349</v>
      </c>
    </row>
    <row r="1319" spans="1:14" ht="95.25" customHeight="1" x14ac:dyDescent="0.25">
      <c r="A1319" s="86">
        <v>1311</v>
      </c>
      <c r="B1319" s="50" t="s">
        <v>1912</v>
      </c>
      <c r="C1319" s="69" t="s">
        <v>1913</v>
      </c>
      <c r="D1319" s="69" t="s">
        <v>39</v>
      </c>
      <c r="E1319" s="69" t="s">
        <v>1465</v>
      </c>
      <c r="F1319" s="69" t="s">
        <v>1553</v>
      </c>
      <c r="G1319" s="69" t="s">
        <v>1554</v>
      </c>
      <c r="H1319" s="47">
        <v>90</v>
      </c>
      <c r="I1319" s="48" t="s">
        <v>176</v>
      </c>
      <c r="J1319" s="50" t="s">
        <v>1670</v>
      </c>
      <c r="K1319" s="49">
        <v>1540000</v>
      </c>
      <c r="L1319" s="49">
        <v>1529943.851841379</v>
      </c>
      <c r="M1319" s="50">
        <f t="shared" si="24"/>
        <v>54</v>
      </c>
      <c r="N1319" s="68" t="s">
        <v>349</v>
      </c>
    </row>
    <row r="1320" spans="1:14" ht="95.25" customHeight="1" x14ac:dyDescent="0.25">
      <c r="A1320" s="86">
        <v>1312</v>
      </c>
      <c r="B1320" s="50" t="s">
        <v>1912</v>
      </c>
      <c r="C1320" s="69" t="s">
        <v>1913</v>
      </c>
      <c r="D1320" s="69" t="s">
        <v>9</v>
      </c>
      <c r="E1320" s="69" t="s">
        <v>1347</v>
      </c>
      <c r="F1320" s="69" t="s">
        <v>1834</v>
      </c>
      <c r="G1320" s="87" t="s">
        <v>1833</v>
      </c>
      <c r="H1320" s="47" t="s">
        <v>1399</v>
      </c>
      <c r="I1320" s="91" t="s">
        <v>81</v>
      </c>
      <c r="J1320" s="50" t="s">
        <v>1402</v>
      </c>
      <c r="K1320" s="49">
        <v>1542806</v>
      </c>
      <c r="L1320" s="49">
        <v>1531181.6101028901</v>
      </c>
      <c r="M1320" s="50">
        <f t="shared" si="24"/>
        <v>55</v>
      </c>
      <c r="N1320" s="68" t="s">
        <v>349</v>
      </c>
    </row>
    <row r="1321" spans="1:14" ht="95.25" customHeight="1" x14ac:dyDescent="0.25">
      <c r="A1321" s="86">
        <v>1313</v>
      </c>
      <c r="B1321" s="50" t="s">
        <v>1912</v>
      </c>
      <c r="C1321" s="69" t="s">
        <v>1913</v>
      </c>
      <c r="D1321" s="69" t="s">
        <v>39</v>
      </c>
      <c r="E1321" s="69" t="s">
        <v>1465</v>
      </c>
      <c r="F1321" s="69" t="s">
        <v>1858</v>
      </c>
      <c r="G1321" s="69" t="s">
        <v>1859</v>
      </c>
      <c r="H1321" s="47">
        <v>60</v>
      </c>
      <c r="I1321" s="48" t="s">
        <v>176</v>
      </c>
      <c r="J1321" s="50" t="s">
        <v>1670</v>
      </c>
      <c r="K1321" s="49">
        <v>1550000</v>
      </c>
      <c r="L1321" s="49">
        <v>1609627.5300197336</v>
      </c>
      <c r="M1321" s="50">
        <f t="shared" si="24"/>
        <v>56</v>
      </c>
      <c r="N1321" s="68" t="s">
        <v>349</v>
      </c>
    </row>
    <row r="1322" spans="1:14" ht="95.25" customHeight="1" x14ac:dyDescent="0.25">
      <c r="A1322" s="86">
        <v>1314</v>
      </c>
      <c r="B1322" s="50" t="s">
        <v>1912</v>
      </c>
      <c r="C1322" s="69" t="s">
        <v>1913</v>
      </c>
      <c r="D1322" s="69" t="s">
        <v>848</v>
      </c>
      <c r="E1322" s="69" t="s">
        <v>849</v>
      </c>
      <c r="F1322" s="69" t="s">
        <v>1852</v>
      </c>
      <c r="G1322" s="87" t="s">
        <v>1853</v>
      </c>
      <c r="H1322" s="47">
        <v>90</v>
      </c>
      <c r="I1322" s="48" t="s">
        <v>81</v>
      </c>
      <c r="J1322" s="50" t="s">
        <v>1360</v>
      </c>
      <c r="K1322" s="49">
        <v>1569645.7869999998</v>
      </c>
      <c r="L1322" s="49">
        <v>1559301.4399196289</v>
      </c>
      <c r="M1322" s="50">
        <f t="shared" si="24"/>
        <v>57</v>
      </c>
      <c r="N1322" s="68" t="s">
        <v>349</v>
      </c>
    </row>
    <row r="1323" spans="1:14" ht="95.25" customHeight="1" x14ac:dyDescent="0.25">
      <c r="A1323" s="86">
        <v>1315</v>
      </c>
      <c r="B1323" s="50" t="s">
        <v>1912</v>
      </c>
      <c r="C1323" s="69" t="s">
        <v>1913</v>
      </c>
      <c r="D1323" s="69" t="s">
        <v>39</v>
      </c>
      <c r="E1323" s="69" t="s">
        <v>1465</v>
      </c>
      <c r="F1323" s="69" t="s">
        <v>1835</v>
      </c>
      <c r="G1323" s="69" t="s">
        <v>1579</v>
      </c>
      <c r="H1323" s="47">
        <v>90</v>
      </c>
      <c r="I1323" s="48" t="s">
        <v>176</v>
      </c>
      <c r="J1323" s="50" t="s">
        <v>292</v>
      </c>
      <c r="K1323" s="49">
        <v>1597000</v>
      </c>
      <c r="L1323" s="49">
        <v>1586571.6437601836</v>
      </c>
      <c r="M1323" s="50">
        <f t="shared" si="24"/>
        <v>58</v>
      </c>
      <c r="N1323" s="68" t="s">
        <v>349</v>
      </c>
    </row>
    <row r="1324" spans="1:14" ht="95.25" customHeight="1" x14ac:dyDescent="0.25">
      <c r="A1324" s="86">
        <v>1316</v>
      </c>
      <c r="B1324" s="50" t="s">
        <v>1912</v>
      </c>
      <c r="C1324" s="69" t="s">
        <v>1913</v>
      </c>
      <c r="D1324" s="69" t="s">
        <v>39</v>
      </c>
      <c r="E1324" s="69" t="s">
        <v>1465</v>
      </c>
      <c r="F1324" s="69" t="s">
        <v>1836</v>
      </c>
      <c r="G1324" s="69" t="s">
        <v>1564</v>
      </c>
      <c r="H1324" s="47">
        <v>90</v>
      </c>
      <c r="I1324" s="48" t="s">
        <v>176</v>
      </c>
      <c r="J1324" s="50" t="s">
        <v>1555</v>
      </c>
      <c r="K1324" s="49">
        <v>1600000</v>
      </c>
      <c r="L1324" s="49">
        <v>1589552.0538611729</v>
      </c>
      <c r="M1324" s="50">
        <f t="shared" si="24"/>
        <v>59</v>
      </c>
      <c r="N1324" s="68" t="s">
        <v>349</v>
      </c>
    </row>
    <row r="1325" spans="1:14" ht="95.25" customHeight="1" x14ac:dyDescent="0.25">
      <c r="A1325" s="86">
        <v>1317</v>
      </c>
      <c r="B1325" s="50" t="s">
        <v>1912</v>
      </c>
      <c r="C1325" s="69" t="s">
        <v>1913</v>
      </c>
      <c r="D1325" s="69" t="s">
        <v>1438</v>
      </c>
      <c r="E1325" s="69" t="s">
        <v>1465</v>
      </c>
      <c r="F1325" s="69" t="s">
        <v>1590</v>
      </c>
      <c r="G1325" s="69" t="s">
        <v>1583</v>
      </c>
      <c r="H1325" s="47">
        <v>60</v>
      </c>
      <c r="I1325" s="48" t="s">
        <v>81</v>
      </c>
      <c r="J1325" s="50" t="s">
        <v>1818</v>
      </c>
      <c r="K1325" s="49">
        <v>1601808.85</v>
      </c>
      <c r="L1325" s="49">
        <v>1588130.7050951233</v>
      </c>
      <c r="M1325" s="50">
        <f t="shared" si="24"/>
        <v>60</v>
      </c>
      <c r="N1325" s="68" t="s">
        <v>349</v>
      </c>
    </row>
    <row r="1326" spans="1:14" ht="95.25" customHeight="1" x14ac:dyDescent="0.25">
      <c r="A1326" s="86">
        <v>1318</v>
      </c>
      <c r="B1326" s="50" t="s">
        <v>1912</v>
      </c>
      <c r="C1326" s="69" t="s">
        <v>1913</v>
      </c>
      <c r="D1326" s="69" t="s">
        <v>39</v>
      </c>
      <c r="E1326" s="69" t="s">
        <v>1465</v>
      </c>
      <c r="F1326" s="69" t="s">
        <v>1843</v>
      </c>
      <c r="G1326" s="69" t="s">
        <v>1573</v>
      </c>
      <c r="H1326" s="47">
        <v>90</v>
      </c>
      <c r="I1326" s="48" t="s">
        <v>176</v>
      </c>
      <c r="J1326" s="50" t="s">
        <v>1512</v>
      </c>
      <c r="K1326" s="49">
        <v>1605000</v>
      </c>
      <c r="L1326" s="49">
        <v>1594519.404029489</v>
      </c>
      <c r="M1326" s="50">
        <f t="shared" si="24"/>
        <v>61</v>
      </c>
      <c r="N1326" s="68" t="s">
        <v>349</v>
      </c>
    </row>
    <row r="1327" spans="1:14" ht="95.25" customHeight="1" x14ac:dyDescent="0.25">
      <c r="A1327" s="86">
        <v>1319</v>
      </c>
      <c r="B1327" s="50" t="s">
        <v>1912</v>
      </c>
      <c r="C1327" s="69" t="s">
        <v>1913</v>
      </c>
      <c r="D1327" s="69" t="s">
        <v>39</v>
      </c>
      <c r="E1327" s="69" t="s">
        <v>1465</v>
      </c>
      <c r="F1327" s="69" t="s">
        <v>1842</v>
      </c>
      <c r="G1327" s="69" t="s">
        <v>1587</v>
      </c>
      <c r="H1327" s="47">
        <v>60</v>
      </c>
      <c r="I1327" s="48" t="s">
        <v>176</v>
      </c>
      <c r="J1327" s="50" t="s">
        <v>1670</v>
      </c>
      <c r="K1327" s="49">
        <v>1639000</v>
      </c>
      <c r="L1327" s="49">
        <v>1702051.3043240926</v>
      </c>
      <c r="M1327" s="50">
        <f t="shared" si="24"/>
        <v>62</v>
      </c>
      <c r="N1327" s="68" t="s">
        <v>349</v>
      </c>
    </row>
    <row r="1328" spans="1:14" ht="95.25" customHeight="1" x14ac:dyDescent="0.25">
      <c r="A1328" s="86">
        <v>1320</v>
      </c>
      <c r="B1328" s="50" t="s">
        <v>1912</v>
      </c>
      <c r="C1328" s="69" t="s">
        <v>1913</v>
      </c>
      <c r="D1328" s="69" t="s">
        <v>9</v>
      </c>
      <c r="E1328" s="69" t="s">
        <v>1347</v>
      </c>
      <c r="F1328" s="69" t="s">
        <v>1772</v>
      </c>
      <c r="G1328" s="87" t="s">
        <v>1773</v>
      </c>
      <c r="H1328" s="47" t="s">
        <v>1399</v>
      </c>
      <c r="I1328" s="91" t="s">
        <v>81</v>
      </c>
      <c r="J1328" s="50" t="s">
        <v>1402</v>
      </c>
      <c r="K1328" s="49">
        <v>1649083</v>
      </c>
      <c r="L1328" s="49">
        <v>1636657.8579116906</v>
      </c>
      <c r="M1328" s="50">
        <f t="shared" si="24"/>
        <v>63</v>
      </c>
      <c r="N1328" s="68" t="s">
        <v>349</v>
      </c>
    </row>
    <row r="1329" spans="1:14" ht="95.25" customHeight="1" x14ac:dyDescent="0.25">
      <c r="A1329" s="86">
        <v>1321</v>
      </c>
      <c r="B1329" s="50" t="s">
        <v>1912</v>
      </c>
      <c r="C1329" s="69" t="s">
        <v>1913</v>
      </c>
      <c r="D1329" s="69" t="s">
        <v>44</v>
      </c>
      <c r="E1329" s="69" t="s">
        <v>1361</v>
      </c>
      <c r="F1329" s="69" t="s">
        <v>1830</v>
      </c>
      <c r="G1329" s="87" t="s">
        <v>1559</v>
      </c>
      <c r="H1329" s="47">
        <v>30</v>
      </c>
      <c r="I1329" s="48" t="s">
        <v>1363</v>
      </c>
      <c r="J1329" s="50" t="s">
        <v>1364</v>
      </c>
      <c r="K1329" s="49">
        <v>1650000</v>
      </c>
      <c r="L1329" s="49">
        <v>1639358.1640914811</v>
      </c>
      <c r="M1329" s="50">
        <f t="shared" si="24"/>
        <v>64</v>
      </c>
      <c r="N1329" s="68" t="s">
        <v>349</v>
      </c>
    </row>
    <row r="1330" spans="1:14" ht="95.25" customHeight="1" x14ac:dyDescent="0.25">
      <c r="A1330" s="86">
        <v>1322</v>
      </c>
      <c r="B1330" s="50" t="s">
        <v>1912</v>
      </c>
      <c r="C1330" s="69" t="s">
        <v>1913</v>
      </c>
      <c r="D1330" s="69" t="s">
        <v>39</v>
      </c>
      <c r="E1330" s="69" t="s">
        <v>1465</v>
      </c>
      <c r="F1330" s="69" t="s">
        <v>1844</v>
      </c>
      <c r="G1330" s="69" t="s">
        <v>1845</v>
      </c>
      <c r="H1330" s="47">
        <v>60</v>
      </c>
      <c r="I1330" s="48" t="s">
        <v>176</v>
      </c>
      <c r="J1330" s="50" t="s">
        <v>1555</v>
      </c>
      <c r="K1330" s="49">
        <v>1650000</v>
      </c>
      <c r="L1330" s="49">
        <v>1713474.4674403616</v>
      </c>
      <c r="M1330" s="50">
        <f t="shared" si="24"/>
        <v>65</v>
      </c>
      <c r="N1330" s="68" t="s">
        <v>349</v>
      </c>
    </row>
    <row r="1331" spans="1:14" ht="95.25" customHeight="1" x14ac:dyDescent="0.25">
      <c r="A1331" s="86">
        <v>1323</v>
      </c>
      <c r="B1331" s="50" t="s">
        <v>1912</v>
      </c>
      <c r="C1331" s="69" t="s">
        <v>1913</v>
      </c>
      <c r="D1331" s="69" t="s">
        <v>44</v>
      </c>
      <c r="E1331" s="69" t="s">
        <v>1361</v>
      </c>
      <c r="F1331" s="69" t="s">
        <v>1846</v>
      </c>
      <c r="G1331" s="87" t="s">
        <v>1560</v>
      </c>
      <c r="H1331" s="47">
        <v>30</v>
      </c>
      <c r="I1331" s="48" t="s">
        <v>1363</v>
      </c>
      <c r="J1331" s="50" t="s">
        <v>1364</v>
      </c>
      <c r="K1331" s="49">
        <v>1650000.03</v>
      </c>
      <c r="L1331" s="49">
        <v>1639258.7374858251</v>
      </c>
      <c r="M1331" s="50">
        <f t="shared" si="24"/>
        <v>66</v>
      </c>
      <c r="N1331" s="68" t="s">
        <v>349</v>
      </c>
    </row>
    <row r="1332" spans="1:14" ht="95.25" customHeight="1" x14ac:dyDescent="0.25">
      <c r="A1332" s="86">
        <v>1324</v>
      </c>
      <c r="B1332" s="50" t="s">
        <v>1912</v>
      </c>
      <c r="C1332" s="69" t="s">
        <v>1913</v>
      </c>
      <c r="D1332" s="69" t="s">
        <v>24</v>
      </c>
      <c r="E1332" s="69" t="s">
        <v>1777</v>
      </c>
      <c r="F1332" s="69" t="s">
        <v>1854</v>
      </c>
      <c r="G1332" s="87" t="str">
        <f>F1332</f>
        <v>ML 160E24-E3</v>
      </c>
      <c r="H1332" s="47">
        <v>10</v>
      </c>
      <c r="I1332" s="48" t="s">
        <v>1668</v>
      </c>
      <c r="J1332" s="50" t="s">
        <v>1512</v>
      </c>
      <c r="K1332" s="46">
        <f>(1083750+328000+15000)*1.15</f>
        <v>1640762.4999999998</v>
      </c>
      <c r="L1332" s="49">
        <v>1875878.2393031886</v>
      </c>
      <c r="M1332" s="50">
        <f t="shared" si="24"/>
        <v>67</v>
      </c>
      <c r="N1332" s="68" t="s">
        <v>349</v>
      </c>
    </row>
    <row r="1333" spans="1:14" ht="95.25" customHeight="1" x14ac:dyDescent="0.25">
      <c r="A1333" s="86">
        <v>1325</v>
      </c>
      <c r="B1333" s="50" t="s">
        <v>1912</v>
      </c>
      <c r="C1333" s="69" t="s">
        <v>1913</v>
      </c>
      <c r="D1333" s="69" t="s">
        <v>26</v>
      </c>
      <c r="E1333" s="69" t="s">
        <v>1394</v>
      </c>
      <c r="F1333" s="69" t="s">
        <v>1538</v>
      </c>
      <c r="G1333" s="87" t="s">
        <v>1776</v>
      </c>
      <c r="H1333" s="47">
        <v>90</v>
      </c>
      <c r="I1333" s="48" t="s">
        <v>1457</v>
      </c>
      <c r="J1333" s="50" t="s">
        <v>1434</v>
      </c>
      <c r="K1333" s="49">
        <v>1695866.87</v>
      </c>
      <c r="L1333" s="49">
        <v>1856254.7965365287</v>
      </c>
      <c r="M1333" s="50">
        <f t="shared" si="24"/>
        <v>68</v>
      </c>
      <c r="N1333" s="68" t="s">
        <v>349</v>
      </c>
    </row>
    <row r="1334" spans="1:14" ht="95.25" customHeight="1" x14ac:dyDescent="0.25">
      <c r="A1334" s="86">
        <v>1326</v>
      </c>
      <c r="B1334" s="50" t="s">
        <v>1912</v>
      </c>
      <c r="C1334" s="69" t="s">
        <v>1913</v>
      </c>
      <c r="D1334" s="69" t="s">
        <v>44</v>
      </c>
      <c r="E1334" s="69" t="s">
        <v>1361</v>
      </c>
      <c r="F1334" s="69" t="s">
        <v>1839</v>
      </c>
      <c r="G1334" s="87" t="s">
        <v>1847</v>
      </c>
      <c r="H1334" s="47">
        <v>30</v>
      </c>
      <c r="I1334" s="48" t="s">
        <v>1363</v>
      </c>
      <c r="J1334" s="50" t="s">
        <v>1364</v>
      </c>
      <c r="K1334" s="49">
        <v>1750000.01</v>
      </c>
      <c r="L1334" s="49">
        <v>1738502.2461305605</v>
      </c>
      <c r="M1334" s="50">
        <f t="shared" si="24"/>
        <v>69</v>
      </c>
      <c r="N1334" s="68" t="s">
        <v>349</v>
      </c>
    </row>
    <row r="1335" spans="1:14" ht="95.25" customHeight="1" x14ac:dyDescent="0.25">
      <c r="A1335" s="86">
        <v>1327</v>
      </c>
      <c r="B1335" s="50" t="s">
        <v>1912</v>
      </c>
      <c r="C1335" s="69" t="s">
        <v>1913</v>
      </c>
      <c r="D1335" s="69" t="s">
        <v>44</v>
      </c>
      <c r="E1335" s="69" t="s">
        <v>1361</v>
      </c>
      <c r="F1335" s="69" t="s">
        <v>1545</v>
      </c>
      <c r="G1335" s="87" t="s">
        <v>1571</v>
      </c>
      <c r="H1335" s="47">
        <v>30</v>
      </c>
      <c r="I1335" s="48" t="s">
        <v>1363</v>
      </c>
      <c r="J1335" s="50" t="s">
        <v>1364</v>
      </c>
      <c r="K1335" s="49">
        <v>1750000.02</v>
      </c>
      <c r="L1335" s="49">
        <v>1738554.9981012587</v>
      </c>
      <c r="M1335" s="50">
        <f t="shared" si="24"/>
        <v>70</v>
      </c>
      <c r="N1335" s="68" t="s">
        <v>349</v>
      </c>
    </row>
    <row r="1336" spans="1:14" ht="95.25" customHeight="1" x14ac:dyDescent="0.25">
      <c r="A1336" s="86">
        <v>1328</v>
      </c>
      <c r="B1336" s="50" t="s">
        <v>1912</v>
      </c>
      <c r="C1336" s="69" t="s">
        <v>1913</v>
      </c>
      <c r="D1336" s="69" t="s">
        <v>44</v>
      </c>
      <c r="E1336" s="69" t="s">
        <v>1361</v>
      </c>
      <c r="F1336" s="69" t="s">
        <v>1551</v>
      </c>
      <c r="G1336" s="87" t="s">
        <v>1574</v>
      </c>
      <c r="H1336" s="47">
        <v>30</v>
      </c>
      <c r="I1336" s="48" t="s">
        <v>1363</v>
      </c>
      <c r="J1336" s="50" t="s">
        <v>1364</v>
      </c>
      <c r="K1336" s="49">
        <v>1750000.02</v>
      </c>
      <c r="L1336" s="49">
        <v>1738467.0947072592</v>
      </c>
      <c r="M1336" s="50">
        <f t="shared" si="24"/>
        <v>71</v>
      </c>
      <c r="N1336" s="68" t="s">
        <v>349</v>
      </c>
    </row>
    <row r="1337" spans="1:14" ht="95.25" customHeight="1" x14ac:dyDescent="0.25">
      <c r="A1337" s="86">
        <v>1329</v>
      </c>
      <c r="B1337" s="50" t="s">
        <v>1912</v>
      </c>
      <c r="C1337" s="69" t="s">
        <v>1913</v>
      </c>
      <c r="D1337" s="69" t="s">
        <v>46</v>
      </c>
      <c r="E1337" s="69" t="s">
        <v>1465</v>
      </c>
      <c r="F1337" s="69" t="s">
        <v>1917</v>
      </c>
      <c r="G1337" s="87" t="s">
        <v>1557</v>
      </c>
      <c r="H1337" s="47">
        <v>90</v>
      </c>
      <c r="I1337" s="48">
        <v>0</v>
      </c>
      <c r="J1337" s="50" t="s">
        <v>1476</v>
      </c>
      <c r="K1337" s="49">
        <v>1750812.3</v>
      </c>
      <c r="L1337" s="49">
        <v>1750812.3</v>
      </c>
      <c r="M1337" s="50">
        <f t="shared" si="24"/>
        <v>72</v>
      </c>
      <c r="N1337" s="68" t="s">
        <v>349</v>
      </c>
    </row>
    <row r="1338" spans="1:14" ht="95.25" customHeight="1" x14ac:dyDescent="0.25">
      <c r="A1338" s="86">
        <v>1330</v>
      </c>
      <c r="B1338" s="50" t="s">
        <v>1918</v>
      </c>
      <c r="C1338" s="69" t="s">
        <v>1919</v>
      </c>
      <c r="D1338" s="69" t="s">
        <v>45</v>
      </c>
      <c r="E1338" s="69" t="s">
        <v>1405</v>
      </c>
      <c r="F1338" s="69" t="s">
        <v>1406</v>
      </c>
      <c r="G1338" s="87" t="s">
        <v>1407</v>
      </c>
      <c r="H1338" s="47">
        <v>30</v>
      </c>
      <c r="I1338" s="48">
        <v>1</v>
      </c>
      <c r="J1338" s="50" t="s">
        <v>1409</v>
      </c>
      <c r="K1338" s="46">
        <v>565800</v>
      </c>
      <c r="L1338" s="49">
        <v>565800</v>
      </c>
      <c r="M1338" s="50">
        <f t="shared" si="24"/>
        <v>1</v>
      </c>
      <c r="N1338" s="68" t="s">
        <v>349</v>
      </c>
    </row>
    <row r="1339" spans="1:14" ht="95.25" customHeight="1" x14ac:dyDescent="0.25">
      <c r="A1339" s="86">
        <v>1331</v>
      </c>
      <c r="B1339" s="50" t="s">
        <v>1918</v>
      </c>
      <c r="C1339" s="69" t="s">
        <v>1919</v>
      </c>
      <c r="D1339" s="69" t="s">
        <v>45</v>
      </c>
      <c r="E1339" s="69" t="s">
        <v>1405</v>
      </c>
      <c r="F1339" s="69" t="s">
        <v>1719</v>
      </c>
      <c r="G1339" s="87" t="s">
        <v>1720</v>
      </c>
      <c r="H1339" s="47">
        <v>30</v>
      </c>
      <c r="I1339" s="48">
        <v>0.65</v>
      </c>
      <c r="J1339" s="50" t="s">
        <v>1409</v>
      </c>
      <c r="K1339" s="46">
        <v>606050</v>
      </c>
      <c r="L1339" s="49">
        <v>606050</v>
      </c>
      <c r="M1339" s="50">
        <f t="shared" si="24"/>
        <v>2</v>
      </c>
      <c r="N1339" s="68" t="s">
        <v>349</v>
      </c>
    </row>
    <row r="1340" spans="1:14" ht="95.25" customHeight="1" x14ac:dyDescent="0.25">
      <c r="A1340" s="86">
        <v>1332</v>
      </c>
      <c r="B1340" s="50" t="s">
        <v>1918</v>
      </c>
      <c r="C1340" s="69" t="s">
        <v>1919</v>
      </c>
      <c r="D1340" s="69" t="s">
        <v>8</v>
      </c>
      <c r="E1340" s="69" t="s">
        <v>388</v>
      </c>
      <c r="F1340" s="69" t="s">
        <v>1417</v>
      </c>
      <c r="G1340" s="87" t="s">
        <v>1418</v>
      </c>
      <c r="H1340" s="47" t="s">
        <v>391</v>
      </c>
      <c r="I1340" s="48" t="s">
        <v>1419</v>
      </c>
      <c r="J1340" s="50" t="s">
        <v>1420</v>
      </c>
      <c r="K1340" s="49">
        <v>712500</v>
      </c>
      <c r="L1340" s="49">
        <v>744463.61119147169</v>
      </c>
      <c r="M1340" s="50">
        <f t="shared" si="24"/>
        <v>3</v>
      </c>
      <c r="N1340" s="68" t="s">
        <v>349</v>
      </c>
    </row>
    <row r="1341" spans="1:14" ht="95.25" customHeight="1" x14ac:dyDescent="0.25">
      <c r="A1341" s="86">
        <v>1333</v>
      </c>
      <c r="B1341" s="50" t="s">
        <v>1918</v>
      </c>
      <c r="C1341" s="69" t="s">
        <v>1919</v>
      </c>
      <c r="D1341" s="69" t="s">
        <v>8</v>
      </c>
      <c r="E1341" s="69" t="s">
        <v>388</v>
      </c>
      <c r="F1341" s="69" t="s">
        <v>1920</v>
      </c>
      <c r="G1341" s="87" t="s">
        <v>1422</v>
      </c>
      <c r="H1341" s="47" t="s">
        <v>391</v>
      </c>
      <c r="I1341" s="48" t="s">
        <v>1419</v>
      </c>
      <c r="J1341" s="50" t="s">
        <v>1420</v>
      </c>
      <c r="K1341" s="49">
        <v>712500</v>
      </c>
      <c r="L1341" s="49">
        <v>744463.61119147169</v>
      </c>
      <c r="M1341" s="50">
        <f t="shared" si="24"/>
        <v>4</v>
      </c>
      <c r="N1341" s="68" t="s">
        <v>349</v>
      </c>
    </row>
    <row r="1342" spans="1:14" ht="95.25" customHeight="1" x14ac:dyDescent="0.25">
      <c r="A1342" s="86">
        <v>1334</v>
      </c>
      <c r="B1342" s="50" t="s">
        <v>1918</v>
      </c>
      <c r="C1342" s="69" t="s">
        <v>1919</v>
      </c>
      <c r="D1342" s="69" t="s">
        <v>45</v>
      </c>
      <c r="E1342" s="69" t="s">
        <v>1405</v>
      </c>
      <c r="F1342" s="69" t="s">
        <v>1406</v>
      </c>
      <c r="G1342" s="87" t="s">
        <v>1407</v>
      </c>
      <c r="H1342" s="47">
        <v>30</v>
      </c>
      <c r="I1342" s="48">
        <v>1</v>
      </c>
      <c r="J1342" s="50" t="s">
        <v>292</v>
      </c>
      <c r="K1342" s="46">
        <v>746425.89999999991</v>
      </c>
      <c r="L1342" s="49">
        <v>746425.89999999979</v>
      </c>
      <c r="M1342" s="50">
        <f t="shared" si="24"/>
        <v>5</v>
      </c>
      <c r="N1342" s="68" t="s">
        <v>349</v>
      </c>
    </row>
    <row r="1343" spans="1:14" ht="95.25" customHeight="1" x14ac:dyDescent="0.25">
      <c r="A1343" s="86">
        <v>1335</v>
      </c>
      <c r="B1343" s="50" t="s">
        <v>1918</v>
      </c>
      <c r="C1343" s="69" t="s">
        <v>1919</v>
      </c>
      <c r="D1343" s="69" t="s">
        <v>39</v>
      </c>
      <c r="E1343" s="69" t="s">
        <v>1382</v>
      </c>
      <c r="F1343" s="69" t="s">
        <v>1696</v>
      </c>
      <c r="G1343" s="69" t="s">
        <v>1696</v>
      </c>
      <c r="H1343" s="47">
        <v>60</v>
      </c>
      <c r="I1343" s="48"/>
      <c r="J1343" s="50" t="s">
        <v>1921</v>
      </c>
      <c r="K1343" s="49">
        <v>837000</v>
      </c>
      <c r="L1343" s="49">
        <v>881583.04552244709</v>
      </c>
      <c r="M1343" s="50">
        <f t="shared" si="24"/>
        <v>6</v>
      </c>
      <c r="N1343" s="68" t="s">
        <v>349</v>
      </c>
    </row>
    <row r="1344" spans="1:14" ht="95.25" customHeight="1" x14ac:dyDescent="0.25">
      <c r="A1344" s="86">
        <v>1336</v>
      </c>
      <c r="B1344" s="50" t="s">
        <v>1918</v>
      </c>
      <c r="C1344" s="69" t="s">
        <v>1919</v>
      </c>
      <c r="D1344" s="69" t="s">
        <v>45</v>
      </c>
      <c r="E1344" s="69" t="s">
        <v>1405</v>
      </c>
      <c r="F1344" s="69" t="s">
        <v>1719</v>
      </c>
      <c r="G1344" s="87" t="s">
        <v>1720</v>
      </c>
      <c r="H1344" s="47">
        <v>30</v>
      </c>
      <c r="I1344" s="48">
        <v>0.65</v>
      </c>
      <c r="J1344" s="50" t="s">
        <v>292</v>
      </c>
      <c r="K1344" s="46">
        <v>786675.89999999991</v>
      </c>
      <c r="L1344" s="49">
        <v>786675.89999999979</v>
      </c>
      <c r="M1344" s="50">
        <f t="shared" si="24"/>
        <v>7</v>
      </c>
      <c r="N1344" s="68" t="s">
        <v>349</v>
      </c>
    </row>
    <row r="1345" spans="1:14" ht="95.25" customHeight="1" x14ac:dyDescent="0.25">
      <c r="A1345" s="86">
        <v>1337</v>
      </c>
      <c r="B1345" s="50" t="s">
        <v>1918</v>
      </c>
      <c r="C1345" s="69" t="s">
        <v>1919</v>
      </c>
      <c r="D1345" s="69" t="s">
        <v>1438</v>
      </c>
      <c r="E1345" s="69" t="s">
        <v>1439</v>
      </c>
      <c r="F1345" s="69" t="s">
        <v>1440</v>
      </c>
      <c r="G1345" s="69" t="s">
        <v>1440</v>
      </c>
      <c r="H1345" s="47">
        <v>60</v>
      </c>
      <c r="I1345" s="48" t="s">
        <v>176</v>
      </c>
      <c r="J1345" s="50" t="s">
        <v>1922</v>
      </c>
      <c r="K1345" s="49">
        <v>881777.75</v>
      </c>
      <c r="L1345" s="49">
        <v>892205.38170751324</v>
      </c>
      <c r="M1345" s="50">
        <f t="shared" si="24"/>
        <v>8</v>
      </c>
      <c r="N1345" s="68" t="s">
        <v>349</v>
      </c>
    </row>
    <row r="1346" spans="1:14" ht="95.25" customHeight="1" x14ac:dyDescent="0.25">
      <c r="A1346" s="86">
        <v>1338</v>
      </c>
      <c r="B1346" s="50" t="s">
        <v>1918</v>
      </c>
      <c r="C1346" s="69" t="s">
        <v>1919</v>
      </c>
      <c r="D1346" s="69" t="s">
        <v>1438</v>
      </c>
      <c r="E1346" s="69" t="s">
        <v>1465</v>
      </c>
      <c r="F1346" s="69" t="s">
        <v>1728</v>
      </c>
      <c r="G1346" s="69" t="s">
        <v>1467</v>
      </c>
      <c r="H1346" s="47">
        <v>60</v>
      </c>
      <c r="I1346" s="48" t="s">
        <v>81</v>
      </c>
      <c r="J1346" s="50" t="s">
        <v>1922</v>
      </c>
      <c r="K1346" s="49">
        <v>905359.65</v>
      </c>
      <c r="L1346" s="49">
        <v>897628.61487447401</v>
      </c>
      <c r="M1346" s="50">
        <f t="shared" si="24"/>
        <v>9</v>
      </c>
      <c r="N1346" s="68" t="s">
        <v>349</v>
      </c>
    </row>
    <row r="1347" spans="1:14" ht="95.25" customHeight="1" x14ac:dyDescent="0.25">
      <c r="A1347" s="86">
        <v>1339</v>
      </c>
      <c r="B1347" s="50" t="s">
        <v>1918</v>
      </c>
      <c r="C1347" s="69" t="s">
        <v>1919</v>
      </c>
      <c r="D1347" s="69" t="s">
        <v>138</v>
      </c>
      <c r="E1347" s="69" t="s">
        <v>1394</v>
      </c>
      <c r="F1347" s="69" t="s">
        <v>1410</v>
      </c>
      <c r="G1347" s="87" t="s">
        <v>1411</v>
      </c>
      <c r="H1347" s="50" t="s">
        <v>1356</v>
      </c>
      <c r="I1347" s="48" t="s">
        <v>81</v>
      </c>
      <c r="J1347" s="50" t="s">
        <v>1357</v>
      </c>
      <c r="K1347" s="49">
        <v>938227.5</v>
      </c>
      <c r="L1347" s="49">
        <v>931196.05520391266</v>
      </c>
      <c r="M1347" s="50">
        <f t="shared" si="24"/>
        <v>10</v>
      </c>
      <c r="N1347" s="68" t="s">
        <v>349</v>
      </c>
    </row>
    <row r="1348" spans="1:14" ht="95.25" customHeight="1" x14ac:dyDescent="0.25">
      <c r="A1348" s="86">
        <v>1340</v>
      </c>
      <c r="B1348" s="50" t="s">
        <v>1918</v>
      </c>
      <c r="C1348" s="69" t="s">
        <v>1919</v>
      </c>
      <c r="D1348" s="69" t="s">
        <v>39</v>
      </c>
      <c r="E1348" s="69" t="s">
        <v>1465</v>
      </c>
      <c r="F1348" s="69" t="s">
        <v>1709</v>
      </c>
      <c r="G1348" s="69" t="s">
        <v>1467</v>
      </c>
      <c r="H1348" s="47">
        <v>45</v>
      </c>
      <c r="I1348" s="48" t="s">
        <v>176</v>
      </c>
      <c r="J1348" s="50" t="s">
        <v>1921</v>
      </c>
      <c r="K1348" s="49">
        <v>945000</v>
      </c>
      <c r="L1348" s="49">
        <v>981353.55862493441</v>
      </c>
      <c r="M1348" s="50">
        <f t="shared" si="24"/>
        <v>11</v>
      </c>
      <c r="N1348" s="68" t="s">
        <v>349</v>
      </c>
    </row>
    <row r="1349" spans="1:14" ht="95.25" customHeight="1" x14ac:dyDescent="0.25">
      <c r="A1349" s="86">
        <v>1341</v>
      </c>
      <c r="B1349" s="50" t="s">
        <v>1918</v>
      </c>
      <c r="C1349" s="69" t="s">
        <v>1919</v>
      </c>
      <c r="D1349" s="69" t="s">
        <v>848</v>
      </c>
      <c r="E1349" s="69" t="s">
        <v>849</v>
      </c>
      <c r="F1349" s="69" t="s">
        <v>1415</v>
      </c>
      <c r="G1349" s="87" t="s">
        <v>1416</v>
      </c>
      <c r="H1349" s="47">
        <v>90</v>
      </c>
      <c r="I1349" s="48" t="s">
        <v>81</v>
      </c>
      <c r="J1349" s="50" t="s">
        <v>1360</v>
      </c>
      <c r="K1349" s="49">
        <v>965443.98999999987</v>
      </c>
      <c r="L1349" s="49">
        <v>959285.15747806744</v>
      </c>
      <c r="M1349" s="50">
        <f t="shared" si="24"/>
        <v>12</v>
      </c>
      <c r="N1349" s="68" t="s">
        <v>349</v>
      </c>
    </row>
    <row r="1350" spans="1:14" ht="95.25" customHeight="1" x14ac:dyDescent="0.25">
      <c r="A1350" s="86">
        <v>1342</v>
      </c>
      <c r="B1350" s="50" t="s">
        <v>1918</v>
      </c>
      <c r="C1350" s="69" t="s">
        <v>1919</v>
      </c>
      <c r="D1350" s="69" t="s">
        <v>848</v>
      </c>
      <c r="E1350" s="69" t="s">
        <v>849</v>
      </c>
      <c r="F1350" s="69" t="s">
        <v>1424</v>
      </c>
      <c r="G1350" s="87" t="s">
        <v>1425</v>
      </c>
      <c r="H1350" s="47">
        <v>90</v>
      </c>
      <c r="I1350" s="48" t="s">
        <v>81</v>
      </c>
      <c r="J1350" s="50" t="s">
        <v>1360</v>
      </c>
      <c r="K1350" s="49">
        <v>974119.09</v>
      </c>
      <c r="L1350" s="49">
        <v>968032.1359285129</v>
      </c>
      <c r="M1350" s="50">
        <f t="shared" si="24"/>
        <v>13</v>
      </c>
      <c r="N1350" s="68" t="s">
        <v>349</v>
      </c>
    </row>
    <row r="1351" spans="1:14" ht="95.25" customHeight="1" x14ac:dyDescent="0.25">
      <c r="A1351" s="86">
        <v>1343</v>
      </c>
      <c r="B1351" s="50" t="s">
        <v>1918</v>
      </c>
      <c r="C1351" s="69" t="s">
        <v>1919</v>
      </c>
      <c r="D1351" s="69" t="s">
        <v>25</v>
      </c>
      <c r="E1351" s="69" t="s">
        <v>1347</v>
      </c>
      <c r="F1351" s="69" t="s">
        <v>1426</v>
      </c>
      <c r="G1351" s="87" t="s">
        <v>1427</v>
      </c>
      <c r="H1351" s="91">
        <v>90</v>
      </c>
      <c r="I1351" s="48" t="s">
        <v>81</v>
      </c>
      <c r="J1351" s="50" t="s">
        <v>1350</v>
      </c>
      <c r="K1351" s="49">
        <v>953063.65</v>
      </c>
      <c r="L1351" s="49">
        <v>946169.95622010273</v>
      </c>
      <c r="M1351" s="50">
        <f t="shared" si="24"/>
        <v>14</v>
      </c>
      <c r="N1351" s="68" t="s">
        <v>349</v>
      </c>
    </row>
    <row r="1352" spans="1:14" ht="95.25" customHeight="1" x14ac:dyDescent="0.25">
      <c r="A1352" s="86">
        <v>1344</v>
      </c>
      <c r="B1352" s="50" t="s">
        <v>1918</v>
      </c>
      <c r="C1352" s="69" t="s">
        <v>1919</v>
      </c>
      <c r="D1352" s="69" t="s">
        <v>848</v>
      </c>
      <c r="E1352" s="69" t="s">
        <v>849</v>
      </c>
      <c r="F1352" s="69" t="s">
        <v>1430</v>
      </c>
      <c r="G1352" s="87" t="s">
        <v>1431</v>
      </c>
      <c r="H1352" s="47">
        <v>90</v>
      </c>
      <c r="I1352" s="48" t="s">
        <v>81</v>
      </c>
      <c r="J1352" s="50" t="s">
        <v>1360</v>
      </c>
      <c r="K1352" s="49">
        <v>998834.14449999982</v>
      </c>
      <c r="L1352" s="49">
        <v>992382.03188867413</v>
      </c>
      <c r="M1352" s="50">
        <f t="shared" si="24"/>
        <v>15</v>
      </c>
      <c r="N1352" s="68" t="s">
        <v>349</v>
      </c>
    </row>
    <row r="1353" spans="1:14" ht="95.25" customHeight="1" x14ac:dyDescent="0.25">
      <c r="A1353" s="86">
        <v>1345</v>
      </c>
      <c r="B1353" s="50" t="s">
        <v>1918</v>
      </c>
      <c r="C1353" s="69" t="s">
        <v>1919</v>
      </c>
      <c r="D1353" s="69" t="s">
        <v>25</v>
      </c>
      <c r="E1353" s="69" t="s">
        <v>1347</v>
      </c>
      <c r="F1353" s="69" t="s">
        <v>1428</v>
      </c>
      <c r="G1353" s="87" t="s">
        <v>1429</v>
      </c>
      <c r="H1353" s="47">
        <v>90</v>
      </c>
      <c r="I1353" s="48" t="s">
        <v>81</v>
      </c>
      <c r="J1353" s="50" t="s">
        <v>1350</v>
      </c>
      <c r="K1353" s="49">
        <v>973921.2</v>
      </c>
      <c r="L1353" s="49">
        <v>966876.63952541864</v>
      </c>
      <c r="M1353" s="50">
        <f t="shared" si="24"/>
        <v>16</v>
      </c>
      <c r="N1353" s="68" t="s">
        <v>349</v>
      </c>
    </row>
    <row r="1354" spans="1:14" ht="95.25" customHeight="1" x14ac:dyDescent="0.25">
      <c r="A1354" s="86">
        <v>1346</v>
      </c>
      <c r="B1354" s="50" t="s">
        <v>1918</v>
      </c>
      <c r="C1354" s="69" t="s">
        <v>1919</v>
      </c>
      <c r="D1354" s="69" t="s">
        <v>1353</v>
      </c>
      <c r="E1354" s="69" t="s">
        <v>1354</v>
      </c>
      <c r="F1354" s="69" t="s">
        <v>1923</v>
      </c>
      <c r="G1354" s="87" t="s">
        <v>1414</v>
      </c>
      <c r="H1354" s="50" t="s">
        <v>1356</v>
      </c>
      <c r="I1354" s="48" t="s">
        <v>81</v>
      </c>
      <c r="J1354" s="50" t="s">
        <v>1357</v>
      </c>
      <c r="K1354" s="49">
        <v>1006677.5</v>
      </c>
      <c r="L1354" s="49">
        <v>998586.95207756234</v>
      </c>
      <c r="M1354" s="50">
        <f t="shared" ref="M1354:M1417" si="25">IF(B1354=B1353,M1353+1,1)</f>
        <v>17</v>
      </c>
      <c r="N1354" s="68" t="s">
        <v>349</v>
      </c>
    </row>
    <row r="1355" spans="1:14" ht="95.25" customHeight="1" x14ac:dyDescent="0.25">
      <c r="A1355" s="86">
        <v>1347</v>
      </c>
      <c r="B1355" s="50" t="s">
        <v>1918</v>
      </c>
      <c r="C1355" s="69" t="s">
        <v>1919</v>
      </c>
      <c r="D1355" s="69" t="s">
        <v>45</v>
      </c>
      <c r="E1355" s="69" t="s">
        <v>1405</v>
      </c>
      <c r="F1355" s="69" t="s">
        <v>1406</v>
      </c>
      <c r="G1355" s="87" t="s">
        <v>1407</v>
      </c>
      <c r="H1355" s="47">
        <v>30</v>
      </c>
      <c r="I1355" s="48">
        <v>1</v>
      </c>
      <c r="J1355" s="50" t="s">
        <v>1819</v>
      </c>
      <c r="K1355" s="46">
        <v>964964.99999999988</v>
      </c>
      <c r="L1355" s="49">
        <v>964964.99999999965</v>
      </c>
      <c r="M1355" s="50">
        <f t="shared" si="25"/>
        <v>18</v>
      </c>
      <c r="N1355" s="68" t="s">
        <v>349</v>
      </c>
    </row>
    <row r="1356" spans="1:14" ht="95.25" customHeight="1" x14ac:dyDescent="0.25">
      <c r="A1356" s="86">
        <v>1348</v>
      </c>
      <c r="B1356" s="51" t="s">
        <v>1918</v>
      </c>
      <c r="C1356" s="69" t="s">
        <v>1919</v>
      </c>
      <c r="D1356" s="69" t="s">
        <v>360</v>
      </c>
      <c r="E1356" s="69" t="s">
        <v>287</v>
      </c>
      <c r="F1356" s="69" t="s">
        <v>294</v>
      </c>
      <c r="G1356" s="87" t="s">
        <v>1924</v>
      </c>
      <c r="H1356" s="47" t="s">
        <v>448</v>
      </c>
      <c r="I1356" s="48" t="s">
        <v>1326</v>
      </c>
      <c r="J1356" s="50" t="s">
        <v>292</v>
      </c>
      <c r="K1356" s="71">
        <v>1033042</v>
      </c>
      <c r="L1356" s="49">
        <v>1088067.2789875746</v>
      </c>
      <c r="M1356" s="50">
        <f t="shared" si="25"/>
        <v>19</v>
      </c>
      <c r="N1356" s="68" t="s">
        <v>349</v>
      </c>
    </row>
    <row r="1357" spans="1:14" ht="95.25" customHeight="1" x14ac:dyDescent="0.25">
      <c r="A1357" s="86">
        <v>1349</v>
      </c>
      <c r="B1357" s="50" t="s">
        <v>1918</v>
      </c>
      <c r="C1357" s="69" t="s">
        <v>1919</v>
      </c>
      <c r="D1357" s="69" t="s">
        <v>45</v>
      </c>
      <c r="E1357" s="69" t="s">
        <v>1405</v>
      </c>
      <c r="F1357" s="69" t="s">
        <v>1719</v>
      </c>
      <c r="G1357" s="87" t="s">
        <v>1720</v>
      </c>
      <c r="H1357" s="47">
        <v>30</v>
      </c>
      <c r="I1357" s="48">
        <v>0.65</v>
      </c>
      <c r="J1357" s="50" t="s">
        <v>1819</v>
      </c>
      <c r="K1357" s="46">
        <v>1005214.9999999999</v>
      </c>
      <c r="L1357" s="49">
        <v>1005214.9999999997</v>
      </c>
      <c r="M1357" s="50">
        <f t="shared" si="25"/>
        <v>20</v>
      </c>
      <c r="N1357" s="68" t="s">
        <v>349</v>
      </c>
    </row>
    <row r="1358" spans="1:14" ht="95.25" customHeight="1" x14ac:dyDescent="0.25">
      <c r="A1358" s="86">
        <v>1350</v>
      </c>
      <c r="B1358" s="50" t="s">
        <v>1918</v>
      </c>
      <c r="C1358" s="69" t="s">
        <v>1919</v>
      </c>
      <c r="D1358" s="69" t="s">
        <v>46</v>
      </c>
      <c r="E1358" s="69" t="s">
        <v>1465</v>
      </c>
      <c r="F1358" s="69" t="s">
        <v>1702</v>
      </c>
      <c r="G1358" s="87" t="s">
        <v>1467</v>
      </c>
      <c r="H1358" s="47">
        <v>90</v>
      </c>
      <c r="I1358" s="48">
        <v>0</v>
      </c>
      <c r="J1358" s="50" t="s">
        <v>1476</v>
      </c>
      <c r="K1358" s="49">
        <v>1106668.1100000001</v>
      </c>
      <c r="L1358" s="49">
        <v>1106668.1099999999</v>
      </c>
      <c r="M1358" s="50">
        <f t="shared" si="25"/>
        <v>21</v>
      </c>
      <c r="N1358" s="68" t="s">
        <v>349</v>
      </c>
    </row>
    <row r="1359" spans="1:14" ht="95.25" customHeight="1" x14ac:dyDescent="0.25">
      <c r="A1359" s="86">
        <v>1351</v>
      </c>
      <c r="B1359" s="50" t="s">
        <v>1918</v>
      </c>
      <c r="C1359" s="69" t="s">
        <v>1919</v>
      </c>
      <c r="D1359" s="69" t="s">
        <v>9</v>
      </c>
      <c r="E1359" s="69" t="s">
        <v>1347</v>
      </c>
      <c r="F1359" s="69" t="s">
        <v>1426</v>
      </c>
      <c r="G1359" s="87" t="s">
        <v>1427</v>
      </c>
      <c r="H1359" s="47" t="s">
        <v>1399</v>
      </c>
      <c r="I1359" s="91" t="s">
        <v>81</v>
      </c>
      <c r="J1359" s="50" t="s">
        <v>1402</v>
      </c>
      <c r="K1359" s="49">
        <v>1284838</v>
      </c>
      <c r="L1359" s="49">
        <v>1275157.289744386</v>
      </c>
      <c r="M1359" s="50">
        <f t="shared" si="25"/>
        <v>22</v>
      </c>
      <c r="N1359" s="68" t="s">
        <v>349</v>
      </c>
    </row>
    <row r="1360" spans="1:14" ht="95.25" customHeight="1" x14ac:dyDescent="0.25">
      <c r="A1360" s="86">
        <v>1352</v>
      </c>
      <c r="B1360" s="50" t="s">
        <v>1918</v>
      </c>
      <c r="C1360" s="69" t="s">
        <v>1919</v>
      </c>
      <c r="D1360" s="69" t="s">
        <v>9</v>
      </c>
      <c r="E1360" s="69" t="s">
        <v>1347</v>
      </c>
      <c r="F1360" s="69" t="s">
        <v>1428</v>
      </c>
      <c r="G1360" s="87" t="s">
        <v>1429</v>
      </c>
      <c r="H1360" s="47" t="s">
        <v>1399</v>
      </c>
      <c r="I1360" s="91" t="s">
        <v>81</v>
      </c>
      <c r="J1360" s="50" t="s">
        <v>1402</v>
      </c>
      <c r="K1360" s="49">
        <v>1327736</v>
      </c>
      <c r="L1360" s="49">
        <v>1318399.0000478781</v>
      </c>
      <c r="M1360" s="50">
        <f t="shared" si="25"/>
        <v>23</v>
      </c>
      <c r="N1360" s="68" t="s">
        <v>349</v>
      </c>
    </row>
    <row r="1361" spans="1:14" ht="95.25" customHeight="1" x14ac:dyDescent="0.25">
      <c r="A1361" s="86">
        <v>1353</v>
      </c>
      <c r="B1361" s="50" t="s">
        <v>1925</v>
      </c>
      <c r="C1361" s="69" t="s">
        <v>1926</v>
      </c>
      <c r="D1361" s="69" t="s">
        <v>45</v>
      </c>
      <c r="E1361" s="69" t="s">
        <v>1405</v>
      </c>
      <c r="F1361" s="69" t="s">
        <v>1513</v>
      </c>
      <c r="G1361" s="87" t="s">
        <v>1514</v>
      </c>
      <c r="H1361" s="47">
        <v>30</v>
      </c>
      <c r="I1361" s="48">
        <v>0.67</v>
      </c>
      <c r="J1361" s="50" t="s">
        <v>1409</v>
      </c>
      <c r="K1361" s="46">
        <v>887799.99999999988</v>
      </c>
      <c r="L1361" s="49">
        <v>887799.99999999977</v>
      </c>
      <c r="M1361" s="50">
        <f t="shared" si="25"/>
        <v>1</v>
      </c>
      <c r="N1361" s="68" t="s">
        <v>349</v>
      </c>
    </row>
    <row r="1362" spans="1:14" ht="95.25" customHeight="1" x14ac:dyDescent="0.25">
      <c r="A1362" s="86">
        <v>1354</v>
      </c>
      <c r="B1362" s="50" t="s">
        <v>1925</v>
      </c>
      <c r="C1362" s="69" t="s">
        <v>1926</v>
      </c>
      <c r="D1362" s="69" t="s">
        <v>45</v>
      </c>
      <c r="E1362" s="69" t="s">
        <v>1405</v>
      </c>
      <c r="F1362" s="69" t="s">
        <v>1516</v>
      </c>
      <c r="G1362" s="87" t="s">
        <v>1517</v>
      </c>
      <c r="H1362" s="47">
        <v>30</v>
      </c>
      <c r="I1362" s="48">
        <v>0.87</v>
      </c>
      <c r="J1362" s="50" t="s">
        <v>1409</v>
      </c>
      <c r="K1362" s="46">
        <v>910799.99999999988</v>
      </c>
      <c r="L1362" s="49">
        <v>910799.99999999977</v>
      </c>
      <c r="M1362" s="50">
        <f t="shared" si="25"/>
        <v>2</v>
      </c>
      <c r="N1362" s="68" t="s">
        <v>349</v>
      </c>
    </row>
    <row r="1363" spans="1:14" ht="95.25" customHeight="1" x14ac:dyDescent="0.25">
      <c r="A1363" s="86">
        <v>1355</v>
      </c>
      <c r="B1363" s="50" t="s">
        <v>1925</v>
      </c>
      <c r="C1363" s="69" t="s">
        <v>1926</v>
      </c>
      <c r="D1363" s="69" t="s">
        <v>39</v>
      </c>
      <c r="E1363" s="69" t="s">
        <v>1382</v>
      </c>
      <c r="F1363" s="69" t="s">
        <v>1816</v>
      </c>
      <c r="G1363" s="69" t="s">
        <v>1816</v>
      </c>
      <c r="H1363" s="47">
        <v>60</v>
      </c>
      <c r="I1363" s="48"/>
      <c r="J1363" s="50" t="s">
        <v>1921</v>
      </c>
      <c r="K1363" s="49">
        <v>1015000</v>
      </c>
      <c r="L1363" s="49">
        <v>1069064.2666729796</v>
      </c>
      <c r="M1363" s="50">
        <f t="shared" si="25"/>
        <v>3</v>
      </c>
      <c r="N1363" s="68" t="s">
        <v>349</v>
      </c>
    </row>
    <row r="1364" spans="1:14" ht="95.25" customHeight="1" x14ac:dyDescent="0.25">
      <c r="A1364" s="86">
        <v>1356</v>
      </c>
      <c r="B1364" s="50" t="s">
        <v>1925</v>
      </c>
      <c r="C1364" s="69" t="s">
        <v>1926</v>
      </c>
      <c r="D1364" s="69" t="s">
        <v>45</v>
      </c>
      <c r="E1364" s="69" t="s">
        <v>1405</v>
      </c>
      <c r="F1364" s="69" t="s">
        <v>1513</v>
      </c>
      <c r="G1364" s="87" t="s">
        <v>1514</v>
      </c>
      <c r="H1364" s="47">
        <v>30</v>
      </c>
      <c r="I1364" s="48">
        <v>0.67</v>
      </c>
      <c r="J1364" s="50" t="s">
        <v>292</v>
      </c>
      <c r="K1364" s="46">
        <v>935872.29999999993</v>
      </c>
      <c r="L1364" s="49">
        <v>935872.29999999993</v>
      </c>
      <c r="M1364" s="50">
        <f t="shared" si="25"/>
        <v>4</v>
      </c>
      <c r="N1364" s="68" t="s">
        <v>349</v>
      </c>
    </row>
    <row r="1365" spans="1:14" ht="95.25" customHeight="1" x14ac:dyDescent="0.25">
      <c r="A1365" s="86">
        <v>1357</v>
      </c>
      <c r="B1365" s="50" t="s">
        <v>1925</v>
      </c>
      <c r="C1365" s="69" t="s">
        <v>1926</v>
      </c>
      <c r="D1365" s="69" t="s">
        <v>45</v>
      </c>
      <c r="E1365" s="69" t="s">
        <v>1405</v>
      </c>
      <c r="F1365" s="69" t="s">
        <v>1516</v>
      </c>
      <c r="G1365" s="87" t="s">
        <v>1517</v>
      </c>
      <c r="H1365" s="47">
        <v>30</v>
      </c>
      <c r="I1365" s="48">
        <v>0.87</v>
      </c>
      <c r="J1365" s="50" t="s">
        <v>292</v>
      </c>
      <c r="K1365" s="46">
        <v>958872.29999999993</v>
      </c>
      <c r="L1365" s="49">
        <v>958872.29999999981</v>
      </c>
      <c r="M1365" s="50">
        <f t="shared" si="25"/>
        <v>5</v>
      </c>
      <c r="N1365" s="68" t="s">
        <v>349</v>
      </c>
    </row>
    <row r="1366" spans="1:14" ht="95.25" customHeight="1" x14ac:dyDescent="0.25">
      <c r="A1366" s="86">
        <v>1358</v>
      </c>
      <c r="B1366" s="50" t="s">
        <v>1925</v>
      </c>
      <c r="C1366" s="69" t="s">
        <v>1926</v>
      </c>
      <c r="D1366" s="69" t="s">
        <v>39</v>
      </c>
      <c r="E1366" s="69" t="s">
        <v>1526</v>
      </c>
      <c r="F1366" s="69" t="s">
        <v>1763</v>
      </c>
      <c r="G1366" s="69" t="s">
        <v>1763</v>
      </c>
      <c r="H1366" s="47">
        <v>60</v>
      </c>
      <c r="I1366" s="48"/>
      <c r="J1366" s="50" t="s">
        <v>1921</v>
      </c>
      <c r="K1366" s="49">
        <v>1289200</v>
      </c>
      <c r="L1366" s="49">
        <v>1357869.6084677882</v>
      </c>
      <c r="M1366" s="50">
        <f t="shared" si="25"/>
        <v>6</v>
      </c>
      <c r="N1366" s="68" t="s">
        <v>349</v>
      </c>
    </row>
    <row r="1367" spans="1:14" ht="95.25" customHeight="1" x14ac:dyDescent="0.25">
      <c r="A1367" s="86">
        <v>1359</v>
      </c>
      <c r="B1367" s="50" t="s">
        <v>1925</v>
      </c>
      <c r="C1367" s="69" t="s">
        <v>1926</v>
      </c>
      <c r="D1367" s="69" t="s">
        <v>1438</v>
      </c>
      <c r="E1367" s="69" t="s">
        <v>1382</v>
      </c>
      <c r="F1367" s="69" t="s">
        <v>1519</v>
      </c>
      <c r="G1367" s="69" t="s">
        <v>1519</v>
      </c>
      <c r="H1367" s="47">
        <v>60</v>
      </c>
      <c r="I1367" s="48" t="s">
        <v>176</v>
      </c>
      <c r="J1367" s="50" t="s">
        <v>1818</v>
      </c>
      <c r="K1367" s="49">
        <v>1344900</v>
      </c>
      <c r="L1367" s="49">
        <v>1314551.5438446598</v>
      </c>
      <c r="M1367" s="50">
        <f t="shared" si="25"/>
        <v>7</v>
      </c>
      <c r="N1367" s="68" t="s">
        <v>349</v>
      </c>
    </row>
    <row r="1368" spans="1:14" ht="95.25" customHeight="1" x14ac:dyDescent="0.25">
      <c r="A1368" s="86">
        <v>1360</v>
      </c>
      <c r="B1368" s="50" t="s">
        <v>1925</v>
      </c>
      <c r="C1368" s="69" t="s">
        <v>1926</v>
      </c>
      <c r="D1368" s="69" t="s">
        <v>1438</v>
      </c>
      <c r="E1368" s="69" t="s">
        <v>1382</v>
      </c>
      <c r="F1368" s="69" t="s">
        <v>1520</v>
      </c>
      <c r="G1368" s="69" t="s">
        <v>1520</v>
      </c>
      <c r="H1368" s="47">
        <v>60</v>
      </c>
      <c r="I1368" s="48" t="s">
        <v>176</v>
      </c>
      <c r="J1368" s="50" t="s">
        <v>1818</v>
      </c>
      <c r="K1368" s="49">
        <v>1344900</v>
      </c>
      <c r="L1368" s="49">
        <v>1314551.5438446598</v>
      </c>
      <c r="M1368" s="50">
        <f t="shared" si="25"/>
        <v>8</v>
      </c>
      <c r="N1368" s="68" t="s">
        <v>349</v>
      </c>
    </row>
    <row r="1369" spans="1:14" ht="95.25" customHeight="1" x14ac:dyDescent="0.25">
      <c r="A1369" s="86">
        <v>1361</v>
      </c>
      <c r="B1369" s="50" t="s">
        <v>1925</v>
      </c>
      <c r="C1369" s="69" t="s">
        <v>1926</v>
      </c>
      <c r="D1369" s="69" t="s">
        <v>1438</v>
      </c>
      <c r="E1369" s="69" t="s">
        <v>1382</v>
      </c>
      <c r="F1369" s="69" t="s">
        <v>1511</v>
      </c>
      <c r="G1369" s="87" t="s">
        <v>1511</v>
      </c>
      <c r="H1369" s="47">
        <v>60</v>
      </c>
      <c r="I1369" s="48" t="s">
        <v>176</v>
      </c>
      <c r="J1369" s="50" t="s">
        <v>1818</v>
      </c>
      <c r="K1369" s="49">
        <v>1359275</v>
      </c>
      <c r="L1369" s="49">
        <v>1328602.1635507846</v>
      </c>
      <c r="M1369" s="50">
        <f t="shared" si="25"/>
        <v>9</v>
      </c>
      <c r="N1369" s="68" t="s">
        <v>349</v>
      </c>
    </row>
    <row r="1370" spans="1:14" ht="95.25" customHeight="1" x14ac:dyDescent="0.25">
      <c r="A1370" s="86">
        <v>1362</v>
      </c>
      <c r="B1370" s="50" t="s">
        <v>1925</v>
      </c>
      <c r="C1370" s="69" t="s">
        <v>1926</v>
      </c>
      <c r="D1370" s="69" t="s">
        <v>25</v>
      </c>
      <c r="E1370" s="69" t="s">
        <v>1347</v>
      </c>
      <c r="F1370" s="69" t="s">
        <v>1916</v>
      </c>
      <c r="G1370" s="87" t="s">
        <v>1833</v>
      </c>
      <c r="H1370" s="91">
        <v>90</v>
      </c>
      <c r="I1370" s="48" t="s">
        <v>81</v>
      </c>
      <c r="J1370" s="50" t="s">
        <v>1350</v>
      </c>
      <c r="K1370" s="49">
        <v>1332493.5</v>
      </c>
      <c r="L1370" s="49">
        <v>1322989.1803595971</v>
      </c>
      <c r="M1370" s="50">
        <f t="shared" si="25"/>
        <v>10</v>
      </c>
      <c r="N1370" s="68" t="s">
        <v>349</v>
      </c>
    </row>
    <row r="1371" spans="1:14" ht="95.25" customHeight="1" x14ac:dyDescent="0.25">
      <c r="A1371" s="86">
        <v>1363</v>
      </c>
      <c r="B1371" s="50" t="s">
        <v>1925</v>
      </c>
      <c r="C1371" s="69" t="s">
        <v>1926</v>
      </c>
      <c r="D1371" s="69" t="s">
        <v>45</v>
      </c>
      <c r="E1371" s="69" t="s">
        <v>1405</v>
      </c>
      <c r="F1371" s="69" t="s">
        <v>1513</v>
      </c>
      <c r="G1371" s="87" t="s">
        <v>1514</v>
      </c>
      <c r="H1371" s="47">
        <v>30</v>
      </c>
      <c r="I1371" s="48">
        <v>0.67</v>
      </c>
      <c r="J1371" s="50" t="s">
        <v>1819</v>
      </c>
      <c r="K1371" s="46">
        <v>1302260</v>
      </c>
      <c r="L1371" s="49">
        <v>1302260</v>
      </c>
      <c r="M1371" s="50">
        <f t="shared" si="25"/>
        <v>11</v>
      </c>
      <c r="N1371" s="68" t="s">
        <v>349</v>
      </c>
    </row>
    <row r="1372" spans="1:14" ht="95.25" customHeight="1" x14ac:dyDescent="0.25">
      <c r="A1372" s="86">
        <v>1364</v>
      </c>
      <c r="B1372" s="50" t="s">
        <v>1925</v>
      </c>
      <c r="C1372" s="69" t="s">
        <v>1926</v>
      </c>
      <c r="D1372" s="69" t="s">
        <v>848</v>
      </c>
      <c r="E1372" s="69" t="s">
        <v>849</v>
      </c>
      <c r="F1372" s="69" t="s">
        <v>1830</v>
      </c>
      <c r="G1372" s="87" t="s">
        <v>1831</v>
      </c>
      <c r="H1372" s="47">
        <v>90</v>
      </c>
      <c r="I1372" s="48" t="s">
        <v>81</v>
      </c>
      <c r="J1372" s="50" t="s">
        <v>1360</v>
      </c>
      <c r="K1372" s="49">
        <v>1398332.219</v>
      </c>
      <c r="L1372" s="49">
        <v>1389313.5389877621</v>
      </c>
      <c r="M1372" s="50">
        <f t="shared" si="25"/>
        <v>12</v>
      </c>
      <c r="N1372" s="68" t="s">
        <v>349</v>
      </c>
    </row>
    <row r="1373" spans="1:14" ht="95.25" customHeight="1" x14ac:dyDescent="0.25">
      <c r="A1373" s="86">
        <v>1365</v>
      </c>
      <c r="B1373" s="50" t="s">
        <v>1925</v>
      </c>
      <c r="C1373" s="69" t="s">
        <v>1926</v>
      </c>
      <c r="D1373" s="69" t="s">
        <v>45</v>
      </c>
      <c r="E1373" s="69" t="s">
        <v>1405</v>
      </c>
      <c r="F1373" s="69" t="s">
        <v>1516</v>
      </c>
      <c r="G1373" s="87" t="s">
        <v>1517</v>
      </c>
      <c r="H1373" s="47">
        <v>30</v>
      </c>
      <c r="I1373" s="48">
        <v>0.87</v>
      </c>
      <c r="J1373" s="50" t="s">
        <v>1819</v>
      </c>
      <c r="K1373" s="46">
        <v>1325260</v>
      </c>
      <c r="L1373" s="49">
        <v>1325260</v>
      </c>
      <c r="M1373" s="50">
        <f t="shared" si="25"/>
        <v>13</v>
      </c>
      <c r="N1373" s="68" t="s">
        <v>349</v>
      </c>
    </row>
    <row r="1374" spans="1:14" ht="95.25" customHeight="1" x14ac:dyDescent="0.25">
      <c r="A1374" s="86">
        <v>1366</v>
      </c>
      <c r="B1374" s="50" t="s">
        <v>1925</v>
      </c>
      <c r="C1374" s="69" t="s">
        <v>1926</v>
      </c>
      <c r="D1374" s="69" t="s">
        <v>1438</v>
      </c>
      <c r="E1374" s="69" t="s">
        <v>1382</v>
      </c>
      <c r="F1374" s="69" t="s">
        <v>1521</v>
      </c>
      <c r="G1374" s="87" t="s">
        <v>1521</v>
      </c>
      <c r="H1374" s="47">
        <v>60</v>
      </c>
      <c r="I1374" s="48" t="s">
        <v>176</v>
      </c>
      <c r="J1374" s="50" t="s">
        <v>1818</v>
      </c>
      <c r="K1374" s="49">
        <v>1444375</v>
      </c>
      <c r="L1374" s="49">
        <v>1411781.8322110421</v>
      </c>
      <c r="M1374" s="50">
        <f t="shared" si="25"/>
        <v>14</v>
      </c>
      <c r="N1374" s="68" t="s">
        <v>349</v>
      </c>
    </row>
    <row r="1375" spans="1:14" ht="95.25" customHeight="1" x14ac:dyDescent="0.25">
      <c r="A1375" s="86">
        <v>1367</v>
      </c>
      <c r="B1375" s="50" t="s">
        <v>1925</v>
      </c>
      <c r="C1375" s="69" t="s">
        <v>1926</v>
      </c>
      <c r="D1375" s="69" t="s">
        <v>848</v>
      </c>
      <c r="E1375" s="69" t="s">
        <v>849</v>
      </c>
      <c r="F1375" s="69" t="s">
        <v>1837</v>
      </c>
      <c r="G1375" s="87" t="s">
        <v>1838</v>
      </c>
      <c r="H1375" s="47">
        <v>90</v>
      </c>
      <c r="I1375" s="48" t="s">
        <v>81</v>
      </c>
      <c r="J1375" s="50" t="s">
        <v>1360</v>
      </c>
      <c r="K1375" s="49">
        <v>1444599.4215000002</v>
      </c>
      <c r="L1375" s="49">
        <v>1435195.2610939308</v>
      </c>
      <c r="M1375" s="50">
        <f t="shared" si="25"/>
        <v>15</v>
      </c>
      <c r="N1375" s="68" t="s">
        <v>349</v>
      </c>
    </row>
    <row r="1376" spans="1:14" ht="95.25" customHeight="1" x14ac:dyDescent="0.25">
      <c r="A1376" s="86">
        <v>1368</v>
      </c>
      <c r="B1376" s="50" t="s">
        <v>1925</v>
      </c>
      <c r="C1376" s="69" t="s">
        <v>1926</v>
      </c>
      <c r="D1376" s="69" t="s">
        <v>39</v>
      </c>
      <c r="E1376" s="69" t="s">
        <v>1465</v>
      </c>
      <c r="F1376" s="69" t="s">
        <v>1824</v>
      </c>
      <c r="G1376" s="69" t="s">
        <v>1825</v>
      </c>
      <c r="H1376" s="47">
        <v>60</v>
      </c>
      <c r="I1376" s="48" t="s">
        <v>176</v>
      </c>
      <c r="J1376" s="50" t="s">
        <v>1921</v>
      </c>
      <c r="K1376" s="49">
        <v>1460000</v>
      </c>
      <c r="L1376" s="49">
        <v>1516165.2863411685</v>
      </c>
      <c r="M1376" s="50">
        <f t="shared" si="25"/>
        <v>16</v>
      </c>
      <c r="N1376" s="68" t="s">
        <v>349</v>
      </c>
    </row>
    <row r="1377" spans="1:14" ht="95.25" customHeight="1" x14ac:dyDescent="0.25">
      <c r="A1377" s="86">
        <v>1369</v>
      </c>
      <c r="B1377" s="50" t="s">
        <v>1925</v>
      </c>
      <c r="C1377" s="69" t="s">
        <v>1926</v>
      </c>
      <c r="D1377" s="69" t="s">
        <v>1438</v>
      </c>
      <c r="E1377" s="69" t="s">
        <v>1382</v>
      </c>
      <c r="F1377" s="69" t="s">
        <v>1524</v>
      </c>
      <c r="G1377" s="69" t="s">
        <v>1524</v>
      </c>
      <c r="H1377" s="47">
        <v>60</v>
      </c>
      <c r="I1377" s="48" t="s">
        <v>176</v>
      </c>
      <c r="J1377" s="50" t="s">
        <v>1818</v>
      </c>
      <c r="K1377" s="49">
        <v>1462200</v>
      </c>
      <c r="L1377" s="49">
        <v>1429204.6006466367</v>
      </c>
      <c r="M1377" s="50">
        <f t="shared" si="25"/>
        <v>17</v>
      </c>
      <c r="N1377" s="68" t="s">
        <v>349</v>
      </c>
    </row>
    <row r="1378" spans="1:14" ht="95.25" customHeight="1" x14ac:dyDescent="0.25">
      <c r="A1378" s="86">
        <v>1370</v>
      </c>
      <c r="B1378" s="50" t="s">
        <v>1925</v>
      </c>
      <c r="C1378" s="69" t="s">
        <v>1926</v>
      </c>
      <c r="D1378" s="69" t="s">
        <v>848</v>
      </c>
      <c r="E1378" s="69" t="s">
        <v>849</v>
      </c>
      <c r="F1378" s="69" t="s">
        <v>1839</v>
      </c>
      <c r="G1378" s="87" t="s">
        <v>1840</v>
      </c>
      <c r="H1378" s="47">
        <v>90</v>
      </c>
      <c r="I1378" s="48" t="s">
        <v>81</v>
      </c>
      <c r="J1378" s="50" t="s">
        <v>1360</v>
      </c>
      <c r="K1378" s="49">
        <v>1463820.94</v>
      </c>
      <c r="L1378" s="49">
        <v>1454203.4157605222</v>
      </c>
      <c r="M1378" s="50">
        <f t="shared" si="25"/>
        <v>18</v>
      </c>
      <c r="N1378" s="68" t="s">
        <v>349</v>
      </c>
    </row>
    <row r="1379" spans="1:14" ht="95.25" customHeight="1" x14ac:dyDescent="0.25">
      <c r="A1379" s="86">
        <v>1371</v>
      </c>
      <c r="B1379" s="50" t="s">
        <v>1925</v>
      </c>
      <c r="C1379" s="69" t="s">
        <v>1926</v>
      </c>
      <c r="D1379" s="69" t="s">
        <v>44</v>
      </c>
      <c r="E1379" s="69" t="s">
        <v>1361</v>
      </c>
      <c r="F1379" s="69" t="s">
        <v>1830</v>
      </c>
      <c r="G1379" s="87" t="s">
        <v>1559</v>
      </c>
      <c r="H1379" s="47">
        <v>30</v>
      </c>
      <c r="I1379" s="48" t="s">
        <v>1363</v>
      </c>
      <c r="J1379" s="50" t="s">
        <v>1364</v>
      </c>
      <c r="K1379" s="49">
        <v>1470000</v>
      </c>
      <c r="L1379" s="49">
        <v>1460519.0916451376</v>
      </c>
      <c r="M1379" s="50">
        <f t="shared" si="25"/>
        <v>19</v>
      </c>
      <c r="N1379" s="68" t="s">
        <v>349</v>
      </c>
    </row>
    <row r="1380" spans="1:14" ht="95.25" customHeight="1" x14ac:dyDescent="0.25">
      <c r="A1380" s="86">
        <v>1372</v>
      </c>
      <c r="B1380" s="50" t="s">
        <v>1925</v>
      </c>
      <c r="C1380" s="69" t="s">
        <v>1926</v>
      </c>
      <c r="D1380" s="69" t="s">
        <v>1353</v>
      </c>
      <c r="E1380" s="69" t="s">
        <v>1354</v>
      </c>
      <c r="F1380" s="69" t="s">
        <v>1927</v>
      </c>
      <c r="G1380" s="87" t="s">
        <v>1534</v>
      </c>
      <c r="H1380" s="50" t="s">
        <v>1356</v>
      </c>
      <c r="I1380" s="48" t="s">
        <v>81</v>
      </c>
      <c r="J1380" s="50" t="s">
        <v>1357</v>
      </c>
      <c r="K1380" s="49">
        <v>1461171.5</v>
      </c>
      <c r="L1380" s="49">
        <v>1449428.2375910855</v>
      </c>
      <c r="M1380" s="50">
        <f t="shared" si="25"/>
        <v>20</v>
      </c>
      <c r="N1380" s="68" t="s">
        <v>349</v>
      </c>
    </row>
    <row r="1381" spans="1:14" ht="95.25" customHeight="1" x14ac:dyDescent="0.25">
      <c r="A1381" s="86">
        <v>1373</v>
      </c>
      <c r="B1381" s="50" t="s">
        <v>1925</v>
      </c>
      <c r="C1381" s="69" t="s">
        <v>1926</v>
      </c>
      <c r="D1381" s="69" t="s">
        <v>39</v>
      </c>
      <c r="E1381" s="69" t="s">
        <v>1465</v>
      </c>
      <c r="F1381" s="69" t="s">
        <v>1829</v>
      </c>
      <c r="G1381" s="69" t="s">
        <v>1576</v>
      </c>
      <c r="H1381" s="47">
        <v>60</v>
      </c>
      <c r="I1381" s="48" t="s">
        <v>176</v>
      </c>
      <c r="J1381" s="50" t="s">
        <v>1921</v>
      </c>
      <c r="K1381" s="49">
        <v>1500000</v>
      </c>
      <c r="L1381" s="49">
        <v>1557704.0613094198</v>
      </c>
      <c r="M1381" s="50">
        <f t="shared" si="25"/>
        <v>21</v>
      </c>
      <c r="N1381" s="68" t="s">
        <v>349</v>
      </c>
    </row>
    <row r="1382" spans="1:14" ht="95.25" customHeight="1" x14ac:dyDescent="0.25">
      <c r="A1382" s="86">
        <v>1374</v>
      </c>
      <c r="B1382" s="50" t="s">
        <v>1925</v>
      </c>
      <c r="C1382" s="69" t="s">
        <v>1926</v>
      </c>
      <c r="D1382" s="69" t="s">
        <v>44</v>
      </c>
      <c r="E1382" s="69" t="s">
        <v>1361</v>
      </c>
      <c r="F1382" s="69" t="s">
        <v>1839</v>
      </c>
      <c r="G1382" s="87" t="s">
        <v>1847</v>
      </c>
      <c r="H1382" s="47">
        <v>30</v>
      </c>
      <c r="I1382" s="48" t="s">
        <v>1363</v>
      </c>
      <c r="J1382" s="50" t="s">
        <v>1364</v>
      </c>
      <c r="K1382" s="49">
        <v>1500000.01</v>
      </c>
      <c r="L1382" s="49">
        <v>1490144.7838168088</v>
      </c>
      <c r="M1382" s="50">
        <f t="shared" si="25"/>
        <v>22</v>
      </c>
      <c r="N1382" s="68" t="s">
        <v>349</v>
      </c>
    </row>
    <row r="1383" spans="1:14" ht="95.25" customHeight="1" x14ac:dyDescent="0.25">
      <c r="A1383" s="86">
        <v>1375</v>
      </c>
      <c r="B1383" s="50" t="s">
        <v>1925</v>
      </c>
      <c r="C1383" s="69" t="s">
        <v>1926</v>
      </c>
      <c r="D1383" s="69" t="s">
        <v>39</v>
      </c>
      <c r="E1383" s="69" t="s">
        <v>1465</v>
      </c>
      <c r="F1383" s="69" t="s">
        <v>1823</v>
      </c>
      <c r="G1383" s="69" t="s">
        <v>1562</v>
      </c>
      <c r="H1383" s="47">
        <v>60</v>
      </c>
      <c r="I1383" s="48" t="s">
        <v>176</v>
      </c>
      <c r="J1383" s="50" t="s">
        <v>1921</v>
      </c>
      <c r="K1383" s="49">
        <v>1500100</v>
      </c>
      <c r="L1383" s="49">
        <v>1557807.9082468401</v>
      </c>
      <c r="M1383" s="50">
        <f t="shared" si="25"/>
        <v>23</v>
      </c>
      <c r="N1383" s="68" t="s">
        <v>349</v>
      </c>
    </row>
    <row r="1384" spans="1:14" ht="95.25" customHeight="1" x14ac:dyDescent="0.25">
      <c r="A1384" s="86">
        <v>1376</v>
      </c>
      <c r="B1384" s="50" t="s">
        <v>1925</v>
      </c>
      <c r="C1384" s="69" t="s">
        <v>1926</v>
      </c>
      <c r="D1384" s="69" t="s">
        <v>39</v>
      </c>
      <c r="E1384" s="69" t="s">
        <v>1465</v>
      </c>
      <c r="F1384" s="69" t="s">
        <v>1828</v>
      </c>
      <c r="G1384" s="69" t="s">
        <v>1550</v>
      </c>
      <c r="H1384" s="47">
        <v>90</v>
      </c>
      <c r="I1384" s="48" t="s">
        <v>176</v>
      </c>
      <c r="J1384" s="50" t="s">
        <v>1921</v>
      </c>
      <c r="K1384" s="49">
        <v>1500500</v>
      </c>
      <c r="L1384" s="49">
        <v>1558223.2959965225</v>
      </c>
      <c r="M1384" s="50">
        <f t="shared" si="25"/>
        <v>24</v>
      </c>
      <c r="N1384" s="68" t="s">
        <v>349</v>
      </c>
    </row>
    <row r="1385" spans="1:14" ht="95.25" customHeight="1" x14ac:dyDescent="0.25">
      <c r="A1385" s="86">
        <v>1377</v>
      </c>
      <c r="B1385" s="50" t="s">
        <v>1925</v>
      </c>
      <c r="C1385" s="69" t="s">
        <v>1926</v>
      </c>
      <c r="D1385" s="69" t="s">
        <v>138</v>
      </c>
      <c r="E1385" s="69" t="s">
        <v>1394</v>
      </c>
      <c r="F1385" s="69" t="s">
        <v>1538</v>
      </c>
      <c r="G1385" s="87" t="s">
        <v>1539</v>
      </c>
      <c r="H1385" s="50" t="s">
        <v>1356</v>
      </c>
      <c r="I1385" s="48" t="s">
        <v>81</v>
      </c>
      <c r="J1385" s="50" t="s">
        <v>1357</v>
      </c>
      <c r="K1385" s="49">
        <v>1501037.5</v>
      </c>
      <c r="L1385" s="49">
        <v>1489094.4758747416</v>
      </c>
      <c r="M1385" s="50">
        <f t="shared" si="25"/>
        <v>25</v>
      </c>
      <c r="N1385" s="68" t="s">
        <v>349</v>
      </c>
    </row>
    <row r="1386" spans="1:14" ht="95.25" customHeight="1" x14ac:dyDescent="0.25">
      <c r="A1386" s="86">
        <v>1378</v>
      </c>
      <c r="B1386" s="50" t="s">
        <v>1925</v>
      </c>
      <c r="C1386" s="69" t="s">
        <v>1926</v>
      </c>
      <c r="D1386" s="69" t="s">
        <v>39</v>
      </c>
      <c r="E1386" s="69" t="s">
        <v>1465</v>
      </c>
      <c r="F1386" s="69" t="s">
        <v>1826</v>
      </c>
      <c r="G1386" s="69" t="s">
        <v>1557</v>
      </c>
      <c r="H1386" s="47">
        <v>60</v>
      </c>
      <c r="I1386" s="48" t="s">
        <v>176</v>
      </c>
      <c r="J1386" s="50" t="s">
        <v>1921</v>
      </c>
      <c r="K1386" s="49">
        <v>1520000</v>
      </c>
      <c r="L1386" s="49">
        <v>1578473.4487935454</v>
      </c>
      <c r="M1386" s="50">
        <f t="shared" si="25"/>
        <v>26</v>
      </c>
      <c r="N1386" s="68" t="s">
        <v>349</v>
      </c>
    </row>
    <row r="1387" spans="1:14" ht="95.25" customHeight="1" x14ac:dyDescent="0.25">
      <c r="A1387" s="86">
        <v>1379</v>
      </c>
      <c r="B1387" s="50" t="s">
        <v>1925</v>
      </c>
      <c r="C1387" s="69" t="s">
        <v>1926</v>
      </c>
      <c r="D1387" s="69" t="s">
        <v>44</v>
      </c>
      <c r="E1387" s="69" t="s">
        <v>1361</v>
      </c>
      <c r="F1387" s="69" t="s">
        <v>1545</v>
      </c>
      <c r="G1387" s="87" t="s">
        <v>1571</v>
      </c>
      <c r="H1387" s="47">
        <v>30</v>
      </c>
      <c r="I1387" s="48" t="s">
        <v>1363</v>
      </c>
      <c r="J1387" s="50" t="s">
        <v>1364</v>
      </c>
      <c r="K1387" s="49">
        <v>1520000.02</v>
      </c>
      <c r="L1387" s="49">
        <v>1510059.2009621882</v>
      </c>
      <c r="M1387" s="50">
        <f t="shared" si="25"/>
        <v>27</v>
      </c>
      <c r="N1387" s="68" t="s">
        <v>349</v>
      </c>
    </row>
    <row r="1388" spans="1:14" ht="95.25" customHeight="1" x14ac:dyDescent="0.25">
      <c r="A1388" s="86">
        <v>1380</v>
      </c>
      <c r="B1388" s="50" t="s">
        <v>1925</v>
      </c>
      <c r="C1388" s="69" t="s">
        <v>1926</v>
      </c>
      <c r="D1388" s="69" t="s">
        <v>848</v>
      </c>
      <c r="E1388" s="69" t="s">
        <v>849</v>
      </c>
      <c r="F1388" s="69" t="s">
        <v>1848</v>
      </c>
      <c r="G1388" s="87" t="s">
        <v>1849</v>
      </c>
      <c r="H1388" s="47">
        <v>90</v>
      </c>
      <c r="I1388" s="48" t="s">
        <v>81</v>
      </c>
      <c r="J1388" s="50" t="s">
        <v>1360</v>
      </c>
      <c r="K1388" s="49">
        <v>1525591.6699999997</v>
      </c>
      <c r="L1388" s="49">
        <v>1515614.281501634</v>
      </c>
      <c r="M1388" s="50">
        <f t="shared" si="25"/>
        <v>28</v>
      </c>
      <c r="N1388" s="68" t="s">
        <v>349</v>
      </c>
    </row>
    <row r="1389" spans="1:14" ht="95.25" customHeight="1" x14ac:dyDescent="0.25">
      <c r="A1389" s="86">
        <v>1381</v>
      </c>
      <c r="B1389" s="50" t="s">
        <v>1925</v>
      </c>
      <c r="C1389" s="69" t="s">
        <v>1926</v>
      </c>
      <c r="D1389" s="69" t="s">
        <v>39</v>
      </c>
      <c r="E1389" s="69" t="s">
        <v>1465</v>
      </c>
      <c r="F1389" s="69" t="s">
        <v>1827</v>
      </c>
      <c r="G1389" s="69" t="s">
        <v>1568</v>
      </c>
      <c r="H1389" s="47">
        <v>60</v>
      </c>
      <c r="I1389" s="48" t="s">
        <v>176</v>
      </c>
      <c r="J1389" s="50" t="s">
        <v>1921</v>
      </c>
      <c r="K1389" s="49">
        <v>1535000</v>
      </c>
      <c r="L1389" s="49">
        <v>1594050.4894066397</v>
      </c>
      <c r="M1389" s="50">
        <f t="shared" si="25"/>
        <v>29</v>
      </c>
      <c r="N1389" s="68" t="s">
        <v>349</v>
      </c>
    </row>
    <row r="1390" spans="1:14" ht="95.25" customHeight="1" x14ac:dyDescent="0.25">
      <c r="A1390" s="86">
        <v>1382</v>
      </c>
      <c r="B1390" s="50" t="s">
        <v>1925</v>
      </c>
      <c r="C1390" s="69" t="s">
        <v>1926</v>
      </c>
      <c r="D1390" s="69" t="s">
        <v>39</v>
      </c>
      <c r="E1390" s="69" t="s">
        <v>1465</v>
      </c>
      <c r="F1390" s="69" t="s">
        <v>1771</v>
      </c>
      <c r="G1390" s="69" t="s">
        <v>1570</v>
      </c>
      <c r="H1390" s="47">
        <v>90</v>
      </c>
      <c r="I1390" s="48" t="s">
        <v>176</v>
      </c>
      <c r="J1390" s="50" t="s">
        <v>1921</v>
      </c>
      <c r="K1390" s="49">
        <v>1540000</v>
      </c>
      <c r="L1390" s="49">
        <v>1599242.8362776709</v>
      </c>
      <c r="M1390" s="50">
        <f t="shared" si="25"/>
        <v>30</v>
      </c>
      <c r="N1390" s="68" t="s">
        <v>349</v>
      </c>
    </row>
    <row r="1391" spans="1:14" ht="95.25" customHeight="1" x14ac:dyDescent="0.25">
      <c r="A1391" s="86">
        <v>1383</v>
      </c>
      <c r="B1391" s="50" t="s">
        <v>1925</v>
      </c>
      <c r="C1391" s="69" t="s">
        <v>1926</v>
      </c>
      <c r="D1391" s="69" t="s">
        <v>39</v>
      </c>
      <c r="E1391" s="69" t="s">
        <v>1465</v>
      </c>
      <c r="F1391" s="69" t="s">
        <v>1553</v>
      </c>
      <c r="G1391" s="69" t="s">
        <v>1554</v>
      </c>
      <c r="H1391" s="47">
        <v>90</v>
      </c>
      <c r="I1391" s="48" t="s">
        <v>176</v>
      </c>
      <c r="J1391" s="50" t="s">
        <v>1921</v>
      </c>
      <c r="K1391" s="49">
        <v>1548000</v>
      </c>
      <c r="L1391" s="49">
        <v>1537891.6121106849</v>
      </c>
      <c r="M1391" s="50">
        <f t="shared" si="25"/>
        <v>31</v>
      </c>
      <c r="N1391" s="68" t="s">
        <v>349</v>
      </c>
    </row>
    <row r="1392" spans="1:14" ht="95.25" customHeight="1" x14ac:dyDescent="0.25">
      <c r="A1392" s="86">
        <v>1384</v>
      </c>
      <c r="B1392" s="50" t="s">
        <v>1925</v>
      </c>
      <c r="C1392" s="69" t="s">
        <v>1926</v>
      </c>
      <c r="D1392" s="69" t="s">
        <v>44</v>
      </c>
      <c r="E1392" s="69" t="s">
        <v>1361</v>
      </c>
      <c r="F1392" s="69" t="s">
        <v>1846</v>
      </c>
      <c r="G1392" s="87" t="s">
        <v>1560</v>
      </c>
      <c r="H1392" s="47">
        <v>30</v>
      </c>
      <c r="I1392" s="48" t="s">
        <v>1363</v>
      </c>
      <c r="J1392" s="50" t="s">
        <v>1364</v>
      </c>
      <c r="K1392" s="49">
        <v>1550000.03</v>
      </c>
      <c r="L1392" s="49">
        <v>1539909.7248990904</v>
      </c>
      <c r="M1392" s="50">
        <f t="shared" si="25"/>
        <v>32</v>
      </c>
      <c r="N1392" s="68" t="s">
        <v>349</v>
      </c>
    </row>
    <row r="1393" spans="1:14" ht="95.25" customHeight="1" x14ac:dyDescent="0.25">
      <c r="A1393" s="86">
        <v>1385</v>
      </c>
      <c r="B1393" s="50" t="s">
        <v>1925</v>
      </c>
      <c r="C1393" s="69" t="s">
        <v>1926</v>
      </c>
      <c r="D1393" s="69" t="s">
        <v>848</v>
      </c>
      <c r="E1393" s="69" t="s">
        <v>849</v>
      </c>
      <c r="F1393" s="69" t="s">
        <v>1852</v>
      </c>
      <c r="G1393" s="87" t="s">
        <v>1853</v>
      </c>
      <c r="H1393" s="47">
        <v>90</v>
      </c>
      <c r="I1393" s="48" t="s">
        <v>81</v>
      </c>
      <c r="J1393" s="50" t="s">
        <v>1360</v>
      </c>
      <c r="K1393" s="49">
        <v>1556243.6869999997</v>
      </c>
      <c r="L1393" s="49">
        <v>1545987.6630146571</v>
      </c>
      <c r="M1393" s="50">
        <f t="shared" si="25"/>
        <v>33</v>
      </c>
      <c r="N1393" s="68" t="s">
        <v>349</v>
      </c>
    </row>
    <row r="1394" spans="1:14" ht="95.25" customHeight="1" x14ac:dyDescent="0.25">
      <c r="A1394" s="86">
        <v>1386</v>
      </c>
      <c r="B1394" s="50" t="s">
        <v>1925</v>
      </c>
      <c r="C1394" s="69" t="s">
        <v>1926</v>
      </c>
      <c r="D1394" s="69" t="s">
        <v>39</v>
      </c>
      <c r="E1394" s="69" t="s">
        <v>1465</v>
      </c>
      <c r="F1394" s="69" t="s">
        <v>1858</v>
      </c>
      <c r="G1394" s="69" t="s">
        <v>1859</v>
      </c>
      <c r="H1394" s="47">
        <v>60</v>
      </c>
      <c r="I1394" s="48" t="s">
        <v>176</v>
      </c>
      <c r="J1394" s="50" t="s">
        <v>1921</v>
      </c>
      <c r="K1394" s="49">
        <v>1560000</v>
      </c>
      <c r="L1394" s="49">
        <v>1620012.2237617965</v>
      </c>
      <c r="M1394" s="50">
        <f t="shared" si="25"/>
        <v>34</v>
      </c>
      <c r="N1394" s="68" t="s">
        <v>349</v>
      </c>
    </row>
    <row r="1395" spans="1:14" ht="95.25" customHeight="1" x14ac:dyDescent="0.25">
      <c r="A1395" s="86">
        <v>1387</v>
      </c>
      <c r="B1395" s="50" t="s">
        <v>1925</v>
      </c>
      <c r="C1395" s="69" t="s">
        <v>1926</v>
      </c>
      <c r="D1395" s="69" t="s">
        <v>44</v>
      </c>
      <c r="E1395" s="69" t="s">
        <v>1361</v>
      </c>
      <c r="F1395" s="69" t="s">
        <v>1551</v>
      </c>
      <c r="G1395" s="87" t="s">
        <v>1574</v>
      </c>
      <c r="H1395" s="47">
        <v>30</v>
      </c>
      <c r="I1395" s="48" t="s">
        <v>1363</v>
      </c>
      <c r="J1395" s="50" t="s">
        <v>1364</v>
      </c>
      <c r="K1395" s="49">
        <v>1580000.02</v>
      </c>
      <c r="L1395" s="49">
        <v>1569587.4360086073</v>
      </c>
      <c r="M1395" s="50">
        <f t="shared" si="25"/>
        <v>35</v>
      </c>
      <c r="N1395" s="68" t="s">
        <v>349</v>
      </c>
    </row>
    <row r="1396" spans="1:14" ht="95.25" customHeight="1" x14ac:dyDescent="0.25">
      <c r="A1396" s="86">
        <v>1388</v>
      </c>
      <c r="B1396" s="50" t="s">
        <v>1925</v>
      </c>
      <c r="C1396" s="69" t="s">
        <v>1926</v>
      </c>
      <c r="D1396" s="69" t="s">
        <v>39</v>
      </c>
      <c r="E1396" s="69" t="s">
        <v>1465</v>
      </c>
      <c r="F1396" s="69" t="s">
        <v>1835</v>
      </c>
      <c r="G1396" s="69" t="s">
        <v>1579</v>
      </c>
      <c r="H1396" s="47">
        <v>90</v>
      </c>
      <c r="I1396" s="48" t="s">
        <v>176</v>
      </c>
      <c r="J1396" s="50" t="s">
        <v>1921</v>
      </c>
      <c r="K1396" s="49">
        <v>1600000</v>
      </c>
      <c r="L1396" s="49">
        <v>1589552.0538611729</v>
      </c>
      <c r="M1396" s="50">
        <f t="shared" si="25"/>
        <v>36</v>
      </c>
      <c r="N1396" s="68" t="s">
        <v>349</v>
      </c>
    </row>
    <row r="1397" spans="1:14" ht="95.25" customHeight="1" x14ac:dyDescent="0.25">
      <c r="A1397" s="86">
        <v>1389</v>
      </c>
      <c r="B1397" s="50" t="s">
        <v>1925</v>
      </c>
      <c r="C1397" s="69" t="s">
        <v>1926</v>
      </c>
      <c r="D1397" s="69" t="s">
        <v>1438</v>
      </c>
      <c r="E1397" s="69" t="s">
        <v>1526</v>
      </c>
      <c r="F1397" s="69" t="s">
        <v>1527</v>
      </c>
      <c r="G1397" s="87" t="s">
        <v>1535</v>
      </c>
      <c r="H1397" s="47">
        <v>60</v>
      </c>
      <c r="I1397" s="48" t="s">
        <v>176</v>
      </c>
      <c r="J1397" s="50" t="s">
        <v>1818</v>
      </c>
      <c r="K1397" s="49">
        <v>1603075</v>
      </c>
      <c r="L1397" s="49">
        <v>1622032.4705185313</v>
      </c>
      <c r="M1397" s="50">
        <f t="shared" si="25"/>
        <v>37</v>
      </c>
      <c r="N1397" s="68" t="s">
        <v>349</v>
      </c>
    </row>
    <row r="1398" spans="1:14" ht="95.25" customHeight="1" x14ac:dyDescent="0.25">
      <c r="A1398" s="86">
        <v>1390</v>
      </c>
      <c r="B1398" s="50" t="s">
        <v>1925</v>
      </c>
      <c r="C1398" s="69" t="s">
        <v>1926</v>
      </c>
      <c r="D1398" s="69" t="s">
        <v>39</v>
      </c>
      <c r="E1398" s="69" t="s">
        <v>1465</v>
      </c>
      <c r="F1398" s="69" t="s">
        <v>1836</v>
      </c>
      <c r="G1398" s="69" t="s">
        <v>1564</v>
      </c>
      <c r="H1398" s="47">
        <v>90</v>
      </c>
      <c r="I1398" s="48" t="s">
        <v>176</v>
      </c>
      <c r="J1398" s="50" t="s">
        <v>1921</v>
      </c>
      <c r="K1398" s="49">
        <v>1605000</v>
      </c>
      <c r="L1398" s="49">
        <v>1594519.404029489</v>
      </c>
      <c r="M1398" s="50">
        <f t="shared" si="25"/>
        <v>38</v>
      </c>
      <c r="N1398" s="68" t="s">
        <v>349</v>
      </c>
    </row>
    <row r="1399" spans="1:14" ht="95.25" customHeight="1" x14ac:dyDescent="0.25">
      <c r="A1399" s="86">
        <v>1391</v>
      </c>
      <c r="B1399" s="50" t="s">
        <v>1925</v>
      </c>
      <c r="C1399" s="69" t="s">
        <v>1926</v>
      </c>
      <c r="D1399" s="69" t="s">
        <v>47</v>
      </c>
      <c r="E1399" s="69" t="s">
        <v>1526</v>
      </c>
      <c r="F1399" s="69" t="s">
        <v>1527</v>
      </c>
      <c r="G1399" s="87" t="s">
        <v>1765</v>
      </c>
      <c r="H1399" s="47">
        <v>60</v>
      </c>
      <c r="I1399" s="48" t="s">
        <v>1530</v>
      </c>
      <c r="J1399" s="50" t="s">
        <v>1503</v>
      </c>
      <c r="K1399" s="49">
        <v>1608020.16</v>
      </c>
      <c r="L1399" s="49">
        <v>1703188.6665635107</v>
      </c>
      <c r="M1399" s="50">
        <f t="shared" si="25"/>
        <v>39</v>
      </c>
      <c r="N1399" s="68" t="s">
        <v>349</v>
      </c>
    </row>
    <row r="1400" spans="1:14" ht="95.25" customHeight="1" x14ac:dyDescent="0.25">
      <c r="A1400" s="86">
        <v>1392</v>
      </c>
      <c r="B1400" s="50" t="s">
        <v>1925</v>
      </c>
      <c r="C1400" s="69" t="s">
        <v>1926</v>
      </c>
      <c r="D1400" s="69" t="s">
        <v>1438</v>
      </c>
      <c r="E1400" s="69" t="s">
        <v>1526</v>
      </c>
      <c r="F1400" s="69" t="s">
        <v>1527</v>
      </c>
      <c r="G1400" s="87" t="s">
        <v>1528</v>
      </c>
      <c r="H1400" s="47">
        <v>60</v>
      </c>
      <c r="I1400" s="48" t="s">
        <v>176</v>
      </c>
      <c r="J1400" s="50" t="s">
        <v>1818</v>
      </c>
      <c r="K1400" s="49">
        <v>1609975</v>
      </c>
      <c r="L1400" s="49">
        <v>1629014.0677903856</v>
      </c>
      <c r="M1400" s="50">
        <f t="shared" si="25"/>
        <v>40</v>
      </c>
      <c r="N1400" s="68" t="s">
        <v>349</v>
      </c>
    </row>
    <row r="1401" spans="1:14" ht="95.25" customHeight="1" x14ac:dyDescent="0.25">
      <c r="A1401" s="86">
        <v>1393</v>
      </c>
      <c r="B1401" s="50" t="s">
        <v>1925</v>
      </c>
      <c r="C1401" s="69" t="s">
        <v>1926</v>
      </c>
      <c r="D1401" s="69" t="s">
        <v>39</v>
      </c>
      <c r="E1401" s="69" t="s">
        <v>1465</v>
      </c>
      <c r="F1401" s="69" t="s">
        <v>1843</v>
      </c>
      <c r="G1401" s="69" t="s">
        <v>1573</v>
      </c>
      <c r="H1401" s="47">
        <v>90</v>
      </c>
      <c r="I1401" s="48" t="s">
        <v>176</v>
      </c>
      <c r="J1401" s="50" t="s">
        <v>1921</v>
      </c>
      <c r="K1401" s="49">
        <v>1621000</v>
      </c>
      <c r="L1401" s="49">
        <v>1610414.9245681011</v>
      </c>
      <c r="M1401" s="50">
        <f t="shared" si="25"/>
        <v>41</v>
      </c>
      <c r="N1401" s="68" t="s">
        <v>349</v>
      </c>
    </row>
    <row r="1402" spans="1:14" ht="95.25" customHeight="1" x14ac:dyDescent="0.25">
      <c r="A1402" s="86">
        <v>1394</v>
      </c>
      <c r="B1402" s="50" t="s">
        <v>1925</v>
      </c>
      <c r="C1402" s="69" t="s">
        <v>1926</v>
      </c>
      <c r="D1402" s="69" t="s">
        <v>39</v>
      </c>
      <c r="E1402" s="69" t="s">
        <v>1465</v>
      </c>
      <c r="F1402" s="69" t="s">
        <v>1844</v>
      </c>
      <c r="G1402" s="69" t="s">
        <v>1845</v>
      </c>
      <c r="H1402" s="47">
        <v>60</v>
      </c>
      <c r="I1402" s="48" t="s">
        <v>176</v>
      </c>
      <c r="J1402" s="50" t="s">
        <v>1921</v>
      </c>
      <c r="K1402" s="49">
        <v>1645000</v>
      </c>
      <c r="L1402" s="49">
        <v>1708282.1205693299</v>
      </c>
      <c r="M1402" s="50">
        <f t="shared" si="25"/>
        <v>42</v>
      </c>
      <c r="N1402" s="68" t="s">
        <v>349</v>
      </c>
    </row>
    <row r="1403" spans="1:14" ht="95.25" customHeight="1" x14ac:dyDescent="0.25">
      <c r="A1403" s="86">
        <v>1395</v>
      </c>
      <c r="B1403" s="50" t="s">
        <v>1925</v>
      </c>
      <c r="C1403" s="69" t="s">
        <v>1926</v>
      </c>
      <c r="D1403" s="69" t="s">
        <v>39</v>
      </c>
      <c r="E1403" s="69" t="s">
        <v>1465</v>
      </c>
      <c r="F1403" s="69" t="s">
        <v>1841</v>
      </c>
      <c r="G1403" s="69" t="s">
        <v>1589</v>
      </c>
      <c r="H1403" s="47">
        <v>60</v>
      </c>
      <c r="I1403" s="48" t="s">
        <v>176</v>
      </c>
      <c r="J1403" s="50" t="s">
        <v>1921</v>
      </c>
      <c r="K1403" s="49">
        <v>1650000</v>
      </c>
      <c r="L1403" s="49">
        <v>1713474.4674403616</v>
      </c>
      <c r="M1403" s="50">
        <f t="shared" si="25"/>
        <v>43</v>
      </c>
      <c r="N1403" s="68" t="s">
        <v>349</v>
      </c>
    </row>
    <row r="1404" spans="1:14" ht="95.25" customHeight="1" x14ac:dyDescent="0.25">
      <c r="A1404" s="86">
        <v>1396</v>
      </c>
      <c r="B1404" s="50" t="s">
        <v>1925</v>
      </c>
      <c r="C1404" s="69" t="s">
        <v>1926</v>
      </c>
      <c r="D1404" s="69" t="s">
        <v>46</v>
      </c>
      <c r="E1404" s="69" t="s">
        <v>1465</v>
      </c>
      <c r="F1404" s="69" t="s">
        <v>1581</v>
      </c>
      <c r="G1404" s="87" t="s">
        <v>1548</v>
      </c>
      <c r="H1404" s="47">
        <v>90</v>
      </c>
      <c r="I1404" s="48">
        <v>0</v>
      </c>
      <c r="J1404" s="50" t="s">
        <v>1476</v>
      </c>
      <c r="K1404" s="49">
        <v>1652619.15</v>
      </c>
      <c r="L1404" s="49">
        <v>1652619.1499999997</v>
      </c>
      <c r="M1404" s="50">
        <f t="shared" si="25"/>
        <v>44</v>
      </c>
      <c r="N1404" s="68" t="s">
        <v>349</v>
      </c>
    </row>
    <row r="1405" spans="1:14" ht="95.25" customHeight="1" x14ac:dyDescent="0.25">
      <c r="A1405" s="86">
        <v>1397</v>
      </c>
      <c r="B1405" s="50" t="s">
        <v>1925</v>
      </c>
      <c r="C1405" s="69" t="s">
        <v>1926</v>
      </c>
      <c r="D1405" s="69" t="s">
        <v>1438</v>
      </c>
      <c r="E1405" s="69" t="s">
        <v>1526</v>
      </c>
      <c r="F1405" s="69" t="s">
        <v>1527</v>
      </c>
      <c r="G1405" s="87" t="s">
        <v>1544</v>
      </c>
      <c r="H1405" s="47">
        <v>60</v>
      </c>
      <c r="I1405" s="48" t="s">
        <v>176</v>
      </c>
      <c r="J1405" s="50" t="s">
        <v>1818</v>
      </c>
      <c r="K1405" s="49">
        <v>1654825</v>
      </c>
      <c r="L1405" s="49">
        <v>1674394.4500574388</v>
      </c>
      <c r="M1405" s="50">
        <f t="shared" si="25"/>
        <v>45</v>
      </c>
      <c r="N1405" s="68" t="s">
        <v>349</v>
      </c>
    </row>
    <row r="1406" spans="1:14" ht="95.25" customHeight="1" x14ac:dyDescent="0.25">
      <c r="A1406" s="86">
        <v>1398</v>
      </c>
      <c r="B1406" s="50" t="s">
        <v>1925</v>
      </c>
      <c r="C1406" s="69" t="s">
        <v>1926</v>
      </c>
      <c r="D1406" s="69" t="s">
        <v>39</v>
      </c>
      <c r="E1406" s="69" t="s">
        <v>1465</v>
      </c>
      <c r="F1406" s="69" t="s">
        <v>1842</v>
      </c>
      <c r="G1406" s="69" t="s">
        <v>1587</v>
      </c>
      <c r="H1406" s="47">
        <v>60</v>
      </c>
      <c r="I1406" s="48" t="s">
        <v>176</v>
      </c>
      <c r="J1406" s="50" t="s">
        <v>1921</v>
      </c>
      <c r="K1406" s="49">
        <v>1655000</v>
      </c>
      <c r="L1406" s="49">
        <v>1718666.8143113931</v>
      </c>
      <c r="M1406" s="50">
        <f t="shared" si="25"/>
        <v>46</v>
      </c>
      <c r="N1406" s="68" t="s">
        <v>349</v>
      </c>
    </row>
    <row r="1407" spans="1:14" ht="95.25" customHeight="1" x14ac:dyDescent="0.25">
      <c r="A1407" s="86">
        <v>1399</v>
      </c>
      <c r="B1407" s="50" t="s">
        <v>1925</v>
      </c>
      <c r="C1407" s="69" t="s">
        <v>1926</v>
      </c>
      <c r="D1407" s="69" t="s">
        <v>39</v>
      </c>
      <c r="E1407" s="69" t="s">
        <v>1465</v>
      </c>
      <c r="F1407" s="69" t="s">
        <v>1850</v>
      </c>
      <c r="G1407" s="69" t="s">
        <v>1583</v>
      </c>
      <c r="H1407" s="47">
        <v>90</v>
      </c>
      <c r="I1407" s="48" t="s">
        <v>176</v>
      </c>
      <c r="J1407" s="50" t="s">
        <v>1921</v>
      </c>
      <c r="K1407" s="49">
        <v>1726000</v>
      </c>
      <c r="L1407" s="49">
        <v>1714729.2781027404</v>
      </c>
      <c r="M1407" s="50">
        <f t="shared" si="25"/>
        <v>47</v>
      </c>
      <c r="N1407" s="68" t="s">
        <v>349</v>
      </c>
    </row>
    <row r="1408" spans="1:14" ht="95.25" customHeight="1" x14ac:dyDescent="0.25">
      <c r="A1408" s="86">
        <v>1400</v>
      </c>
      <c r="B1408" s="50" t="s">
        <v>1925</v>
      </c>
      <c r="C1408" s="69" t="s">
        <v>1926</v>
      </c>
      <c r="D1408" s="69" t="s">
        <v>39</v>
      </c>
      <c r="E1408" s="69" t="s">
        <v>1465</v>
      </c>
      <c r="F1408" s="69" t="s">
        <v>1584</v>
      </c>
      <c r="G1408" s="69" t="s">
        <v>1585</v>
      </c>
      <c r="H1408" s="47">
        <v>90</v>
      </c>
      <c r="I1408" s="48" t="s">
        <v>176</v>
      </c>
      <c r="J1408" s="50" t="s">
        <v>1921</v>
      </c>
      <c r="K1408" s="49">
        <v>1766000</v>
      </c>
      <c r="L1408" s="49">
        <v>1754468.0794492697</v>
      </c>
      <c r="M1408" s="50">
        <f t="shared" si="25"/>
        <v>48</v>
      </c>
      <c r="N1408" s="68" t="s">
        <v>349</v>
      </c>
    </row>
    <row r="1409" spans="1:14" ht="95.25" customHeight="1" x14ac:dyDescent="0.25">
      <c r="A1409" s="86">
        <v>1401</v>
      </c>
      <c r="B1409" s="50" t="s">
        <v>1925</v>
      </c>
      <c r="C1409" s="69" t="s">
        <v>1926</v>
      </c>
      <c r="D1409" s="69" t="s">
        <v>1438</v>
      </c>
      <c r="E1409" s="69" t="s">
        <v>1465</v>
      </c>
      <c r="F1409" s="69" t="s">
        <v>1561</v>
      </c>
      <c r="G1409" s="69" t="s">
        <v>1562</v>
      </c>
      <c r="H1409" s="47">
        <v>60</v>
      </c>
      <c r="I1409" s="48" t="s">
        <v>81</v>
      </c>
      <c r="J1409" s="50" t="s">
        <v>1818</v>
      </c>
      <c r="K1409" s="49">
        <v>1769835.35</v>
      </c>
      <c r="L1409" s="49">
        <v>1754722.3954329968</v>
      </c>
      <c r="M1409" s="50">
        <f t="shared" si="25"/>
        <v>49</v>
      </c>
      <c r="N1409" s="68" t="s">
        <v>349</v>
      </c>
    </row>
    <row r="1410" spans="1:14" ht="95.25" customHeight="1" x14ac:dyDescent="0.25">
      <c r="A1410" s="86">
        <v>1402</v>
      </c>
      <c r="B1410" s="50" t="s">
        <v>1925</v>
      </c>
      <c r="C1410" s="69" t="s">
        <v>1926</v>
      </c>
      <c r="D1410" s="69" t="s">
        <v>1438</v>
      </c>
      <c r="E1410" s="69" t="s">
        <v>1465</v>
      </c>
      <c r="F1410" s="69" t="s">
        <v>1569</v>
      </c>
      <c r="G1410" s="69" t="s">
        <v>1570</v>
      </c>
      <c r="H1410" s="47">
        <v>60</v>
      </c>
      <c r="I1410" s="48" t="s">
        <v>81</v>
      </c>
      <c r="J1410" s="50" t="s">
        <v>1818</v>
      </c>
      <c r="K1410" s="49">
        <v>1776773.3</v>
      </c>
      <c r="L1410" s="49">
        <v>1761601.1009822981</v>
      </c>
      <c r="M1410" s="50">
        <f t="shared" si="25"/>
        <v>50</v>
      </c>
      <c r="N1410" s="68" t="s">
        <v>349</v>
      </c>
    </row>
    <row r="1411" spans="1:14" ht="95.25" customHeight="1" x14ac:dyDescent="0.25">
      <c r="A1411" s="86">
        <v>1403</v>
      </c>
      <c r="B1411" s="50" t="s">
        <v>1925</v>
      </c>
      <c r="C1411" s="69" t="s">
        <v>1926</v>
      </c>
      <c r="D1411" s="69" t="s">
        <v>47</v>
      </c>
      <c r="E1411" s="69" t="s">
        <v>1500</v>
      </c>
      <c r="F1411" s="69" t="s">
        <v>1547</v>
      </c>
      <c r="G1411" s="69" t="s">
        <v>1548</v>
      </c>
      <c r="H1411" s="47">
        <v>60</v>
      </c>
      <c r="I1411" s="48" t="s">
        <v>1502</v>
      </c>
      <c r="J1411" s="50" t="s">
        <v>1503</v>
      </c>
      <c r="K1411" s="49">
        <v>1778762.5</v>
      </c>
      <c r="L1411" s="49">
        <v>1902388.8000044995</v>
      </c>
      <c r="M1411" s="50">
        <f t="shared" si="25"/>
        <v>51</v>
      </c>
      <c r="N1411" s="68" t="s">
        <v>349</v>
      </c>
    </row>
    <row r="1412" spans="1:14" ht="95.25" customHeight="1" x14ac:dyDescent="0.25">
      <c r="A1412" s="86">
        <v>1404</v>
      </c>
      <c r="B1412" s="50" t="s">
        <v>1925</v>
      </c>
      <c r="C1412" s="69" t="s">
        <v>1926</v>
      </c>
      <c r="D1412" s="69" t="s">
        <v>1438</v>
      </c>
      <c r="E1412" s="69" t="s">
        <v>1465</v>
      </c>
      <c r="F1412" s="69" t="s">
        <v>1565</v>
      </c>
      <c r="G1412" s="87" t="s">
        <v>1548</v>
      </c>
      <c r="H1412" s="47">
        <v>60</v>
      </c>
      <c r="I1412" s="48" t="s">
        <v>81</v>
      </c>
      <c r="J1412" s="50" t="s">
        <v>1818</v>
      </c>
      <c r="K1412" s="49">
        <v>1792031.5</v>
      </c>
      <c r="L1412" s="49">
        <v>1776729.0083630586</v>
      </c>
      <c r="M1412" s="50">
        <f t="shared" si="25"/>
        <v>52</v>
      </c>
      <c r="N1412" s="68" t="s">
        <v>349</v>
      </c>
    </row>
    <row r="1413" spans="1:14" ht="95.25" customHeight="1" x14ac:dyDescent="0.25">
      <c r="A1413" s="86">
        <v>1405</v>
      </c>
      <c r="B1413" s="50" t="s">
        <v>1925</v>
      </c>
      <c r="C1413" s="69" t="s">
        <v>1926</v>
      </c>
      <c r="D1413" s="69" t="s">
        <v>1438</v>
      </c>
      <c r="E1413" s="69" t="s">
        <v>1465</v>
      </c>
      <c r="F1413" s="69" t="s">
        <v>1566</v>
      </c>
      <c r="G1413" s="69" t="s">
        <v>1550</v>
      </c>
      <c r="H1413" s="47">
        <v>60</v>
      </c>
      <c r="I1413" s="48" t="s">
        <v>81</v>
      </c>
      <c r="J1413" s="50" t="s">
        <v>1818</v>
      </c>
      <c r="K1413" s="49">
        <v>1794527</v>
      </c>
      <c r="L1413" s="49">
        <v>1779203.1988225286</v>
      </c>
      <c r="M1413" s="50">
        <f t="shared" si="25"/>
        <v>53</v>
      </c>
      <c r="N1413" s="68" t="s">
        <v>349</v>
      </c>
    </row>
    <row r="1414" spans="1:14" ht="95.25" customHeight="1" x14ac:dyDescent="0.25">
      <c r="A1414" s="86">
        <v>1406</v>
      </c>
      <c r="B1414" s="50" t="s">
        <v>1925</v>
      </c>
      <c r="C1414" s="69" t="s">
        <v>1926</v>
      </c>
      <c r="D1414" s="69" t="s">
        <v>1438</v>
      </c>
      <c r="E1414" s="69" t="s">
        <v>1465</v>
      </c>
      <c r="F1414" s="69" t="s">
        <v>1567</v>
      </c>
      <c r="G1414" s="69" t="s">
        <v>1568</v>
      </c>
      <c r="H1414" s="47">
        <v>60</v>
      </c>
      <c r="I1414" s="48" t="s">
        <v>81</v>
      </c>
      <c r="J1414" s="50" t="s">
        <v>1818</v>
      </c>
      <c r="K1414" s="49">
        <v>1804031.75</v>
      </c>
      <c r="L1414" s="49">
        <v>1788626.785987285</v>
      </c>
      <c r="M1414" s="50">
        <f t="shared" si="25"/>
        <v>54</v>
      </c>
      <c r="N1414" s="68" t="s">
        <v>349</v>
      </c>
    </row>
    <row r="1415" spans="1:14" ht="95.25" customHeight="1" x14ac:dyDescent="0.25">
      <c r="A1415" s="86">
        <v>1407</v>
      </c>
      <c r="B1415" s="50" t="s">
        <v>1925</v>
      </c>
      <c r="C1415" s="69" t="s">
        <v>1926</v>
      </c>
      <c r="D1415" s="69" t="s">
        <v>1438</v>
      </c>
      <c r="E1415" s="69" t="s">
        <v>1465</v>
      </c>
      <c r="F1415" s="69" t="s">
        <v>1575</v>
      </c>
      <c r="G1415" s="69" t="s">
        <v>1576</v>
      </c>
      <c r="H1415" s="47">
        <v>60</v>
      </c>
      <c r="I1415" s="48" t="s">
        <v>81</v>
      </c>
      <c r="J1415" s="50" t="s">
        <v>1818</v>
      </c>
      <c r="K1415" s="49">
        <v>1819257.75</v>
      </c>
      <c r="L1415" s="49">
        <v>1803722.7683298585</v>
      </c>
      <c r="M1415" s="50">
        <f t="shared" si="25"/>
        <v>55</v>
      </c>
      <c r="N1415" s="68" t="s">
        <v>349</v>
      </c>
    </row>
    <row r="1416" spans="1:14" ht="95.25" customHeight="1" x14ac:dyDescent="0.25">
      <c r="A1416" s="86">
        <v>1408</v>
      </c>
      <c r="B1416" s="50" t="s">
        <v>1925</v>
      </c>
      <c r="C1416" s="69" t="s">
        <v>1926</v>
      </c>
      <c r="D1416" s="69" t="s">
        <v>47</v>
      </c>
      <c r="E1416" s="69" t="s">
        <v>1500</v>
      </c>
      <c r="F1416" s="69" t="s">
        <v>1556</v>
      </c>
      <c r="G1416" s="87" t="s">
        <v>1570</v>
      </c>
      <c r="H1416" s="47">
        <v>60</v>
      </c>
      <c r="I1416" s="48" t="s">
        <v>1558</v>
      </c>
      <c r="J1416" s="50" t="s">
        <v>1503</v>
      </c>
      <c r="K1416" s="49">
        <v>1827534</v>
      </c>
      <c r="L1416" s="49">
        <v>1954549.9824891873</v>
      </c>
      <c r="M1416" s="50">
        <f t="shared" si="25"/>
        <v>56</v>
      </c>
      <c r="N1416" s="68" t="s">
        <v>349</v>
      </c>
    </row>
    <row r="1417" spans="1:14" ht="95.25" customHeight="1" x14ac:dyDescent="0.25">
      <c r="A1417" s="86">
        <v>1409</v>
      </c>
      <c r="B1417" s="50" t="s">
        <v>1925</v>
      </c>
      <c r="C1417" s="69" t="s">
        <v>1926</v>
      </c>
      <c r="D1417" s="69" t="s">
        <v>1438</v>
      </c>
      <c r="E1417" s="69" t="s">
        <v>1465</v>
      </c>
      <c r="F1417" s="69" t="s">
        <v>1577</v>
      </c>
      <c r="G1417" s="87" t="s">
        <v>1554</v>
      </c>
      <c r="H1417" s="47">
        <v>60</v>
      </c>
      <c r="I1417" s="48" t="s">
        <v>81</v>
      </c>
      <c r="J1417" s="50" t="s">
        <v>1818</v>
      </c>
      <c r="K1417" s="49">
        <v>1832782.9</v>
      </c>
      <c r="L1417" s="49">
        <v>1817132.4245482127</v>
      </c>
      <c r="M1417" s="50">
        <f t="shared" si="25"/>
        <v>57</v>
      </c>
      <c r="N1417" s="68" t="s">
        <v>349</v>
      </c>
    </row>
    <row r="1418" spans="1:14" ht="95.25" customHeight="1" x14ac:dyDescent="0.25">
      <c r="A1418" s="86">
        <v>1410</v>
      </c>
      <c r="B1418" s="50" t="s">
        <v>1925</v>
      </c>
      <c r="C1418" s="69" t="s">
        <v>1926</v>
      </c>
      <c r="D1418" s="69" t="s">
        <v>47</v>
      </c>
      <c r="E1418" s="69" t="s">
        <v>1500</v>
      </c>
      <c r="F1418" s="69" t="s">
        <v>1556</v>
      </c>
      <c r="G1418" s="69" t="s">
        <v>1557</v>
      </c>
      <c r="H1418" s="47">
        <v>60</v>
      </c>
      <c r="I1418" s="48" t="s">
        <v>1558</v>
      </c>
      <c r="J1418" s="50" t="s">
        <v>1503</v>
      </c>
      <c r="K1418" s="49">
        <v>1835400</v>
      </c>
      <c r="L1418" s="49">
        <v>1962962.6796878495</v>
      </c>
      <c r="M1418" s="50">
        <f t="shared" ref="M1418:M1481" si="26">IF(B1418=B1417,M1417+1,1)</f>
        <v>58</v>
      </c>
      <c r="N1418" s="68" t="s">
        <v>349</v>
      </c>
    </row>
    <row r="1419" spans="1:14" ht="95.25" customHeight="1" x14ac:dyDescent="0.25">
      <c r="A1419" s="86">
        <v>1411</v>
      </c>
      <c r="B1419" s="50" t="s">
        <v>1925</v>
      </c>
      <c r="C1419" s="69" t="s">
        <v>1926</v>
      </c>
      <c r="D1419" s="69" t="s">
        <v>1438</v>
      </c>
      <c r="E1419" s="69" t="s">
        <v>1465</v>
      </c>
      <c r="F1419" s="69" t="s">
        <v>1569</v>
      </c>
      <c r="G1419" s="69" t="s">
        <v>1859</v>
      </c>
      <c r="H1419" s="47">
        <v>60</v>
      </c>
      <c r="I1419" s="48" t="s">
        <v>81</v>
      </c>
      <c r="J1419" s="51" t="s">
        <v>1818</v>
      </c>
      <c r="K1419" s="49">
        <v>1851690.05</v>
      </c>
      <c r="L1419" s="49">
        <v>1835878.122863489</v>
      </c>
      <c r="M1419" s="50">
        <f t="shared" si="26"/>
        <v>59</v>
      </c>
      <c r="N1419" s="68" t="s">
        <v>349</v>
      </c>
    </row>
    <row r="1420" spans="1:14" ht="95.25" customHeight="1" x14ac:dyDescent="0.25">
      <c r="A1420" s="86">
        <v>1412</v>
      </c>
      <c r="B1420" s="50" t="s">
        <v>1925</v>
      </c>
      <c r="C1420" s="69" t="s">
        <v>1926</v>
      </c>
      <c r="D1420" s="69" t="s">
        <v>9</v>
      </c>
      <c r="E1420" s="69" t="s">
        <v>1347</v>
      </c>
      <c r="F1420" s="69" t="s">
        <v>1834</v>
      </c>
      <c r="G1420" s="87" t="s">
        <v>1833</v>
      </c>
      <c r="H1420" s="47" t="s">
        <v>1399</v>
      </c>
      <c r="I1420" s="91" t="s">
        <v>81</v>
      </c>
      <c r="J1420" s="50" t="s">
        <v>1402</v>
      </c>
      <c r="K1420" s="49">
        <v>1852810</v>
      </c>
      <c r="L1420" s="49">
        <v>1839780.537154004</v>
      </c>
      <c r="M1420" s="50">
        <f t="shared" si="26"/>
        <v>60</v>
      </c>
      <c r="N1420" s="68" t="s">
        <v>349</v>
      </c>
    </row>
    <row r="1421" spans="1:14" ht="95.25" customHeight="1" x14ac:dyDescent="0.25">
      <c r="A1421" s="86">
        <v>1413</v>
      </c>
      <c r="B1421" s="50" t="s">
        <v>1925</v>
      </c>
      <c r="C1421" s="69" t="s">
        <v>1926</v>
      </c>
      <c r="D1421" s="69" t="s">
        <v>1438</v>
      </c>
      <c r="E1421" s="69" t="s">
        <v>1465</v>
      </c>
      <c r="F1421" s="69" t="s">
        <v>1569</v>
      </c>
      <c r="G1421" s="69" t="s">
        <v>1557</v>
      </c>
      <c r="H1421" s="47">
        <v>60</v>
      </c>
      <c r="I1421" s="48" t="s">
        <v>81</v>
      </c>
      <c r="J1421" s="50" t="s">
        <v>1818</v>
      </c>
      <c r="K1421" s="49">
        <v>1858448.6</v>
      </c>
      <c r="L1421" s="49">
        <v>1842578.9603428929</v>
      </c>
      <c r="M1421" s="50">
        <f t="shared" si="26"/>
        <v>61</v>
      </c>
      <c r="N1421" s="68" t="s">
        <v>349</v>
      </c>
    </row>
    <row r="1422" spans="1:14" ht="95.25" customHeight="1" x14ac:dyDescent="0.25">
      <c r="A1422" s="86">
        <v>1414</v>
      </c>
      <c r="B1422" s="50" t="s">
        <v>1925</v>
      </c>
      <c r="C1422" s="69" t="s">
        <v>1926</v>
      </c>
      <c r="D1422" s="69" t="s">
        <v>1438</v>
      </c>
      <c r="E1422" s="69" t="s">
        <v>1465</v>
      </c>
      <c r="F1422" s="69" t="s">
        <v>1578</v>
      </c>
      <c r="G1422" s="69" t="s">
        <v>1579</v>
      </c>
      <c r="H1422" s="47">
        <v>60</v>
      </c>
      <c r="I1422" s="48" t="s">
        <v>81</v>
      </c>
      <c r="J1422" s="50" t="s">
        <v>1818</v>
      </c>
      <c r="K1422" s="49">
        <v>1877805.4</v>
      </c>
      <c r="L1422" s="49">
        <v>1861770.4690128474</v>
      </c>
      <c r="M1422" s="50">
        <f t="shared" si="26"/>
        <v>62</v>
      </c>
      <c r="N1422" s="68" t="s">
        <v>349</v>
      </c>
    </row>
    <row r="1423" spans="1:14" ht="95.25" customHeight="1" x14ac:dyDescent="0.25">
      <c r="A1423" s="86">
        <v>1415</v>
      </c>
      <c r="B1423" s="50" t="s">
        <v>1925</v>
      </c>
      <c r="C1423" s="69" t="s">
        <v>1926</v>
      </c>
      <c r="D1423" s="69" t="s">
        <v>1438</v>
      </c>
      <c r="E1423" s="69" t="s">
        <v>1465</v>
      </c>
      <c r="F1423" s="69" t="s">
        <v>1578</v>
      </c>
      <c r="G1423" s="69" t="s">
        <v>1564</v>
      </c>
      <c r="H1423" s="47">
        <v>60</v>
      </c>
      <c r="I1423" s="48" t="s">
        <v>81</v>
      </c>
      <c r="J1423" s="50" t="s">
        <v>1818</v>
      </c>
      <c r="K1423" s="49">
        <v>1884810.05</v>
      </c>
      <c r="L1423" s="49">
        <v>1868715.3049983925</v>
      </c>
      <c r="M1423" s="50">
        <f t="shared" si="26"/>
        <v>63</v>
      </c>
      <c r="N1423" s="68" t="s">
        <v>349</v>
      </c>
    </row>
    <row r="1424" spans="1:14" ht="95.25" customHeight="1" x14ac:dyDescent="0.25">
      <c r="A1424" s="86">
        <v>1416</v>
      </c>
      <c r="B1424" s="50" t="s">
        <v>1925</v>
      </c>
      <c r="C1424" s="69" t="s">
        <v>1926</v>
      </c>
      <c r="D1424" s="69" t="s">
        <v>1438</v>
      </c>
      <c r="E1424" s="69" t="s">
        <v>1465</v>
      </c>
      <c r="F1424" s="69" t="s">
        <v>1580</v>
      </c>
      <c r="G1424" s="69" t="s">
        <v>1573</v>
      </c>
      <c r="H1424" s="47">
        <v>60</v>
      </c>
      <c r="I1424" s="48" t="s">
        <v>81</v>
      </c>
      <c r="J1424" s="50" t="s">
        <v>1818</v>
      </c>
      <c r="K1424" s="49">
        <v>1899045.9</v>
      </c>
      <c r="L1424" s="49">
        <v>1882829.5924167247</v>
      </c>
      <c r="M1424" s="50">
        <f t="shared" si="26"/>
        <v>64</v>
      </c>
      <c r="N1424" s="68" t="s">
        <v>349</v>
      </c>
    </row>
    <row r="1425" spans="1:14" ht="95.25" customHeight="1" x14ac:dyDescent="0.25">
      <c r="A1425" s="86">
        <v>1417</v>
      </c>
      <c r="B1425" s="50" t="s">
        <v>1925</v>
      </c>
      <c r="C1425" s="69" t="s">
        <v>1926</v>
      </c>
      <c r="D1425" s="69" t="s">
        <v>1438</v>
      </c>
      <c r="E1425" s="69" t="s">
        <v>1465</v>
      </c>
      <c r="F1425" s="69" t="s">
        <v>1586</v>
      </c>
      <c r="G1425" s="69" t="s">
        <v>1587</v>
      </c>
      <c r="H1425" s="47">
        <v>60</v>
      </c>
      <c r="I1425" s="48" t="s">
        <v>81</v>
      </c>
      <c r="J1425" s="50" t="s">
        <v>1818</v>
      </c>
      <c r="K1425" s="49">
        <v>1925430.35</v>
      </c>
      <c r="L1425" s="49">
        <v>1908988.7406709294</v>
      </c>
      <c r="M1425" s="50">
        <f t="shared" si="26"/>
        <v>65</v>
      </c>
      <c r="N1425" s="68" t="s">
        <v>349</v>
      </c>
    </row>
    <row r="1426" spans="1:14" ht="95.25" customHeight="1" x14ac:dyDescent="0.25">
      <c r="A1426" s="86">
        <v>1418</v>
      </c>
      <c r="B1426" s="50" t="s">
        <v>1925</v>
      </c>
      <c r="C1426" s="69" t="s">
        <v>1926</v>
      </c>
      <c r="D1426" s="69" t="s">
        <v>1438</v>
      </c>
      <c r="E1426" s="69" t="s">
        <v>1465</v>
      </c>
      <c r="F1426" s="69" t="s">
        <v>1588</v>
      </c>
      <c r="G1426" s="69" t="s">
        <v>1589</v>
      </c>
      <c r="H1426" s="47">
        <v>60</v>
      </c>
      <c r="I1426" s="48" t="s">
        <v>81</v>
      </c>
      <c r="J1426" s="50" t="s">
        <v>1818</v>
      </c>
      <c r="K1426" s="49">
        <v>1937469.7</v>
      </c>
      <c r="L1426" s="49">
        <v>1920925.284412954</v>
      </c>
      <c r="M1426" s="50">
        <f t="shared" si="26"/>
        <v>66</v>
      </c>
      <c r="N1426" s="68" t="s">
        <v>349</v>
      </c>
    </row>
    <row r="1427" spans="1:14" ht="95.25" customHeight="1" x14ac:dyDescent="0.25">
      <c r="A1427" s="86">
        <v>1419</v>
      </c>
      <c r="B1427" s="50" t="s">
        <v>1925</v>
      </c>
      <c r="C1427" s="69" t="s">
        <v>1926</v>
      </c>
      <c r="D1427" s="69" t="s">
        <v>1438</v>
      </c>
      <c r="E1427" s="69" t="s">
        <v>1465</v>
      </c>
      <c r="F1427" s="69" t="s">
        <v>1590</v>
      </c>
      <c r="G1427" s="69" t="s">
        <v>1583</v>
      </c>
      <c r="H1427" s="47">
        <v>60</v>
      </c>
      <c r="I1427" s="48" t="s">
        <v>81</v>
      </c>
      <c r="J1427" s="50" t="s">
        <v>1818</v>
      </c>
      <c r="K1427" s="49">
        <v>2005372.6</v>
      </c>
      <c r="L1427" s="49">
        <v>1988248.3488691181</v>
      </c>
      <c r="M1427" s="50">
        <f t="shared" si="26"/>
        <v>67</v>
      </c>
      <c r="N1427" s="68" t="s">
        <v>349</v>
      </c>
    </row>
    <row r="1428" spans="1:14" ht="95.25" customHeight="1" x14ac:dyDescent="0.25">
      <c r="A1428" s="86">
        <v>1420</v>
      </c>
      <c r="B1428" s="50" t="s">
        <v>1925</v>
      </c>
      <c r="C1428" s="69" t="s">
        <v>1926</v>
      </c>
      <c r="D1428" s="69" t="s">
        <v>24</v>
      </c>
      <c r="E1428" s="69" t="s">
        <v>1777</v>
      </c>
      <c r="F1428" s="69" t="s">
        <v>1854</v>
      </c>
      <c r="G1428" s="87" t="str">
        <f>F1428</f>
        <v>ML 160E24-E3</v>
      </c>
      <c r="H1428" s="47">
        <v>10</v>
      </c>
      <c r="I1428" s="48" t="s">
        <v>1668</v>
      </c>
      <c r="J1428" s="50" t="s">
        <v>1512</v>
      </c>
      <c r="K1428" s="46">
        <f>(1083750+613000+15000)*1.15</f>
        <v>1968512.4999999998</v>
      </c>
      <c r="L1428" s="49">
        <v>2250593.710269657</v>
      </c>
      <c r="M1428" s="50">
        <f t="shared" si="26"/>
        <v>68</v>
      </c>
      <c r="N1428" s="68" t="s">
        <v>349</v>
      </c>
    </row>
    <row r="1429" spans="1:14" ht="95.25" customHeight="1" x14ac:dyDescent="0.25">
      <c r="A1429" s="86">
        <v>1421</v>
      </c>
      <c r="B1429" s="50" t="s">
        <v>1928</v>
      </c>
      <c r="C1429" s="69" t="s">
        <v>1929</v>
      </c>
      <c r="D1429" s="69" t="s">
        <v>45</v>
      </c>
      <c r="E1429" s="69" t="s">
        <v>1405</v>
      </c>
      <c r="F1429" s="69" t="s">
        <v>1406</v>
      </c>
      <c r="G1429" s="87" t="s">
        <v>1407</v>
      </c>
      <c r="H1429" s="47">
        <v>30</v>
      </c>
      <c r="I1429" s="48">
        <v>1</v>
      </c>
      <c r="J1429" s="50" t="s">
        <v>1437</v>
      </c>
      <c r="K1429" s="46">
        <v>410549.99999999994</v>
      </c>
      <c r="L1429" s="49">
        <v>410549.99999999988</v>
      </c>
      <c r="M1429" s="50">
        <f t="shared" si="26"/>
        <v>1</v>
      </c>
      <c r="N1429" s="68" t="s">
        <v>349</v>
      </c>
    </row>
    <row r="1430" spans="1:14" ht="95.25" customHeight="1" x14ac:dyDescent="0.25">
      <c r="A1430" s="86">
        <v>1422</v>
      </c>
      <c r="B1430" s="50" t="s">
        <v>1928</v>
      </c>
      <c r="C1430" s="69" t="s">
        <v>1929</v>
      </c>
      <c r="D1430" s="69" t="s">
        <v>45</v>
      </c>
      <c r="E1430" s="69" t="s">
        <v>1405</v>
      </c>
      <c r="F1430" s="69" t="s">
        <v>1406</v>
      </c>
      <c r="G1430" s="87" t="s">
        <v>1407</v>
      </c>
      <c r="H1430" s="47">
        <v>30</v>
      </c>
      <c r="I1430" s="48">
        <v>1</v>
      </c>
      <c r="J1430" s="50" t="s">
        <v>1408</v>
      </c>
      <c r="K1430" s="46">
        <v>422337.49999999994</v>
      </c>
      <c r="L1430" s="49">
        <v>422337.49999999988</v>
      </c>
      <c r="M1430" s="50">
        <f t="shared" si="26"/>
        <v>2</v>
      </c>
      <c r="N1430" s="68" t="s">
        <v>349</v>
      </c>
    </row>
    <row r="1431" spans="1:14" ht="95.25" customHeight="1" x14ac:dyDescent="0.25">
      <c r="A1431" s="86">
        <v>1423</v>
      </c>
      <c r="B1431" s="50" t="s">
        <v>1928</v>
      </c>
      <c r="C1431" s="69" t="s">
        <v>1929</v>
      </c>
      <c r="D1431" s="69" t="s">
        <v>45</v>
      </c>
      <c r="E1431" s="69" t="s">
        <v>1405</v>
      </c>
      <c r="F1431" s="69" t="s">
        <v>1406</v>
      </c>
      <c r="G1431" s="87" t="s">
        <v>1407</v>
      </c>
      <c r="H1431" s="47">
        <v>30</v>
      </c>
      <c r="I1431" s="48">
        <v>1</v>
      </c>
      <c r="J1431" s="50" t="s">
        <v>1409</v>
      </c>
      <c r="K1431" s="46">
        <v>439863.49999999994</v>
      </c>
      <c r="L1431" s="49">
        <v>439863.49999999988</v>
      </c>
      <c r="M1431" s="50">
        <f t="shared" si="26"/>
        <v>3</v>
      </c>
      <c r="N1431" s="68" t="s">
        <v>349</v>
      </c>
    </row>
    <row r="1432" spans="1:14" ht="95.25" customHeight="1" x14ac:dyDescent="0.25">
      <c r="A1432" s="86">
        <v>1424</v>
      </c>
      <c r="B1432" s="50" t="s">
        <v>1928</v>
      </c>
      <c r="C1432" s="69" t="s">
        <v>1929</v>
      </c>
      <c r="D1432" s="69" t="s">
        <v>45</v>
      </c>
      <c r="E1432" s="69" t="s">
        <v>1405</v>
      </c>
      <c r="F1432" s="69" t="s">
        <v>1406</v>
      </c>
      <c r="G1432" s="87" t="s">
        <v>1407</v>
      </c>
      <c r="H1432" s="47">
        <v>30</v>
      </c>
      <c r="I1432" s="48">
        <v>1</v>
      </c>
      <c r="J1432" s="50" t="s">
        <v>292</v>
      </c>
      <c r="K1432" s="46">
        <v>441064.1</v>
      </c>
      <c r="L1432" s="49">
        <v>441064.09999999992</v>
      </c>
      <c r="M1432" s="50">
        <f t="shared" si="26"/>
        <v>4</v>
      </c>
      <c r="N1432" s="68" t="s">
        <v>349</v>
      </c>
    </row>
    <row r="1433" spans="1:14" ht="95.25" customHeight="1" x14ac:dyDescent="0.25">
      <c r="A1433" s="86">
        <v>1425</v>
      </c>
      <c r="B1433" s="50" t="s">
        <v>1928</v>
      </c>
      <c r="C1433" s="69" t="s">
        <v>1929</v>
      </c>
      <c r="D1433" s="89" t="s">
        <v>1593</v>
      </c>
      <c r="E1433" s="69" t="s">
        <v>1505</v>
      </c>
      <c r="F1433" s="69" t="s">
        <v>1930</v>
      </c>
      <c r="G1433" s="69" t="s">
        <v>1930</v>
      </c>
      <c r="H1433" s="100">
        <v>45</v>
      </c>
      <c r="I1433" s="105"/>
      <c r="J1433" s="50" t="s">
        <v>1781</v>
      </c>
      <c r="K1433" s="106">
        <v>540725</v>
      </c>
      <c r="L1433" s="49">
        <v>569526.87250911014</v>
      </c>
      <c r="M1433" s="50">
        <f t="shared" si="26"/>
        <v>5</v>
      </c>
      <c r="N1433" s="68" t="s">
        <v>349</v>
      </c>
    </row>
    <row r="1434" spans="1:14" ht="95.25" customHeight="1" x14ac:dyDescent="0.25">
      <c r="A1434" s="86">
        <v>1426</v>
      </c>
      <c r="B1434" s="50" t="s">
        <v>1928</v>
      </c>
      <c r="C1434" s="69" t="s">
        <v>1929</v>
      </c>
      <c r="D1434" s="69" t="s">
        <v>138</v>
      </c>
      <c r="E1434" s="69" t="s">
        <v>1394</v>
      </c>
      <c r="F1434" s="69" t="s">
        <v>1410</v>
      </c>
      <c r="G1434" s="87" t="s">
        <v>1411</v>
      </c>
      <c r="H1434" s="50" t="s">
        <v>1356</v>
      </c>
      <c r="I1434" s="48" t="s">
        <v>81</v>
      </c>
      <c r="J1434" s="50" t="s">
        <v>1931</v>
      </c>
      <c r="K1434" s="49">
        <v>580750</v>
      </c>
      <c r="L1434" s="49">
        <v>576397.63176806504</v>
      </c>
      <c r="M1434" s="50">
        <f t="shared" si="26"/>
        <v>6</v>
      </c>
      <c r="N1434" s="68" t="s">
        <v>349</v>
      </c>
    </row>
    <row r="1435" spans="1:14" ht="95.25" customHeight="1" x14ac:dyDescent="0.25">
      <c r="A1435" s="86">
        <v>1427</v>
      </c>
      <c r="B1435" s="50" t="s">
        <v>1928</v>
      </c>
      <c r="C1435" s="69" t="s">
        <v>1929</v>
      </c>
      <c r="D1435" s="69" t="s">
        <v>8</v>
      </c>
      <c r="E1435" s="69" t="s">
        <v>388</v>
      </c>
      <c r="F1435" s="69" t="s">
        <v>1417</v>
      </c>
      <c r="G1435" s="87" t="s">
        <v>1418</v>
      </c>
      <c r="H1435" s="47" t="s">
        <v>391</v>
      </c>
      <c r="I1435" s="48" t="s">
        <v>1419</v>
      </c>
      <c r="J1435" s="50" t="s">
        <v>1420</v>
      </c>
      <c r="K1435" s="49">
        <v>633219</v>
      </c>
      <c r="L1435" s="49">
        <v>665186.20997183688</v>
      </c>
      <c r="M1435" s="50">
        <f t="shared" si="26"/>
        <v>7</v>
      </c>
      <c r="N1435" s="68" t="s">
        <v>349</v>
      </c>
    </row>
    <row r="1436" spans="1:14" ht="95.25" customHeight="1" x14ac:dyDescent="0.25">
      <c r="A1436" s="86">
        <v>1428</v>
      </c>
      <c r="B1436" s="50" t="s">
        <v>1928</v>
      </c>
      <c r="C1436" s="69" t="s">
        <v>1929</v>
      </c>
      <c r="D1436" s="69" t="s">
        <v>8</v>
      </c>
      <c r="E1436" s="69" t="s">
        <v>388</v>
      </c>
      <c r="F1436" s="69" t="s">
        <v>1920</v>
      </c>
      <c r="G1436" s="87" t="s">
        <v>1422</v>
      </c>
      <c r="H1436" s="47" t="s">
        <v>391</v>
      </c>
      <c r="I1436" s="48" t="s">
        <v>1419</v>
      </c>
      <c r="J1436" s="50" t="s">
        <v>1420</v>
      </c>
      <c r="K1436" s="49">
        <v>633219</v>
      </c>
      <c r="L1436" s="49">
        <v>665186.20997183688</v>
      </c>
      <c r="M1436" s="50">
        <f t="shared" si="26"/>
        <v>8</v>
      </c>
      <c r="N1436" s="68" t="s">
        <v>349</v>
      </c>
    </row>
    <row r="1437" spans="1:14" ht="95.25" customHeight="1" x14ac:dyDescent="0.25">
      <c r="A1437" s="86">
        <v>1429</v>
      </c>
      <c r="B1437" s="50" t="s">
        <v>1928</v>
      </c>
      <c r="C1437" s="69" t="s">
        <v>1929</v>
      </c>
      <c r="D1437" s="69" t="s">
        <v>848</v>
      </c>
      <c r="E1437" s="69" t="s">
        <v>849</v>
      </c>
      <c r="F1437" s="69" t="s">
        <v>1932</v>
      </c>
      <c r="G1437" s="87" t="s">
        <v>1933</v>
      </c>
      <c r="H1437" s="47">
        <v>90</v>
      </c>
      <c r="I1437" s="48" t="s">
        <v>81</v>
      </c>
      <c r="J1437" s="50" t="s">
        <v>1360</v>
      </c>
      <c r="K1437" s="49">
        <v>683890.74000000011</v>
      </c>
      <c r="L1437" s="49">
        <v>679528.01303231716</v>
      </c>
      <c r="M1437" s="50">
        <f t="shared" si="26"/>
        <v>9</v>
      </c>
      <c r="N1437" s="68" t="s">
        <v>349</v>
      </c>
    </row>
    <row r="1438" spans="1:14" ht="95.25" customHeight="1" x14ac:dyDescent="0.25">
      <c r="A1438" s="86">
        <v>1430</v>
      </c>
      <c r="B1438" s="50" t="s">
        <v>1928</v>
      </c>
      <c r="C1438" s="69" t="s">
        <v>1929</v>
      </c>
      <c r="D1438" s="69" t="s">
        <v>25</v>
      </c>
      <c r="E1438" s="69" t="s">
        <v>1347</v>
      </c>
      <c r="F1438" s="69" t="s">
        <v>1426</v>
      </c>
      <c r="G1438" s="87" t="s">
        <v>1427</v>
      </c>
      <c r="H1438" s="91">
        <v>90</v>
      </c>
      <c r="I1438" s="48" t="s">
        <v>81</v>
      </c>
      <c r="J1438" s="50" t="s">
        <v>1350</v>
      </c>
      <c r="K1438" s="49">
        <v>671313.65</v>
      </c>
      <c r="L1438" s="49">
        <v>666457.90848329745</v>
      </c>
      <c r="M1438" s="50">
        <f t="shared" si="26"/>
        <v>10</v>
      </c>
      <c r="N1438" s="68" t="s">
        <v>349</v>
      </c>
    </row>
    <row r="1439" spans="1:14" ht="95.25" customHeight="1" x14ac:dyDescent="0.25">
      <c r="A1439" s="86">
        <v>1431</v>
      </c>
      <c r="B1439" s="50" t="s">
        <v>1928</v>
      </c>
      <c r="C1439" s="69" t="s">
        <v>1929</v>
      </c>
      <c r="D1439" s="69" t="s">
        <v>848</v>
      </c>
      <c r="E1439" s="69" t="s">
        <v>849</v>
      </c>
      <c r="F1439" s="69" t="s">
        <v>1415</v>
      </c>
      <c r="G1439" s="87" t="s">
        <v>1416</v>
      </c>
      <c r="H1439" s="47">
        <v>90</v>
      </c>
      <c r="I1439" s="48" t="s">
        <v>81</v>
      </c>
      <c r="J1439" s="50" t="s">
        <v>1360</v>
      </c>
      <c r="K1439" s="49">
        <v>700827.84</v>
      </c>
      <c r="L1439" s="49">
        <v>696357.06661700166</v>
      </c>
      <c r="M1439" s="50">
        <f t="shared" si="26"/>
        <v>11</v>
      </c>
      <c r="N1439" s="68" t="s">
        <v>349</v>
      </c>
    </row>
    <row r="1440" spans="1:14" ht="95.25" customHeight="1" x14ac:dyDescent="0.25">
      <c r="A1440" s="86">
        <v>1432</v>
      </c>
      <c r="B1440" s="50" t="s">
        <v>1928</v>
      </c>
      <c r="C1440" s="69" t="s">
        <v>1929</v>
      </c>
      <c r="D1440" s="69" t="s">
        <v>25</v>
      </c>
      <c r="E1440" s="69" t="s">
        <v>1347</v>
      </c>
      <c r="F1440" s="69" t="s">
        <v>1428</v>
      </c>
      <c r="G1440" s="87" t="s">
        <v>1429</v>
      </c>
      <c r="H1440" s="47">
        <v>90</v>
      </c>
      <c r="I1440" s="48" t="s">
        <v>81</v>
      </c>
      <c r="J1440" s="50" t="s">
        <v>1350</v>
      </c>
      <c r="K1440" s="49">
        <v>692171.2</v>
      </c>
      <c r="L1440" s="49">
        <v>687164.59178861335</v>
      </c>
      <c r="M1440" s="50">
        <f t="shared" si="26"/>
        <v>12</v>
      </c>
      <c r="N1440" s="68" t="s">
        <v>349</v>
      </c>
    </row>
    <row r="1441" spans="1:14" ht="95.25" customHeight="1" x14ac:dyDescent="0.25">
      <c r="A1441" s="86">
        <v>1433</v>
      </c>
      <c r="B1441" s="50" t="s">
        <v>1928</v>
      </c>
      <c r="C1441" s="69" t="s">
        <v>1929</v>
      </c>
      <c r="D1441" s="69" t="s">
        <v>848</v>
      </c>
      <c r="E1441" s="69" t="s">
        <v>849</v>
      </c>
      <c r="F1441" s="69" t="s">
        <v>1424</v>
      </c>
      <c r="G1441" s="87" t="s">
        <v>1425</v>
      </c>
      <c r="H1441" s="47">
        <v>90</v>
      </c>
      <c r="I1441" s="48" t="s">
        <v>81</v>
      </c>
      <c r="J1441" s="50" t="s">
        <v>1360</v>
      </c>
      <c r="K1441" s="49">
        <v>716976.79</v>
      </c>
      <c r="L1441" s="49">
        <v>712496.63471318374</v>
      </c>
      <c r="M1441" s="50">
        <f t="shared" si="26"/>
        <v>13</v>
      </c>
      <c r="N1441" s="68" t="s">
        <v>349</v>
      </c>
    </row>
    <row r="1442" spans="1:14" ht="95.25" customHeight="1" x14ac:dyDescent="0.25">
      <c r="A1442" s="86">
        <v>1434</v>
      </c>
      <c r="B1442" s="50" t="s">
        <v>1928</v>
      </c>
      <c r="C1442" s="69" t="s">
        <v>1929</v>
      </c>
      <c r="D1442" s="69" t="s">
        <v>9</v>
      </c>
      <c r="E1442" s="69" t="s">
        <v>1347</v>
      </c>
      <c r="F1442" s="69" t="s">
        <v>1426</v>
      </c>
      <c r="G1442" s="87" t="s">
        <v>1427</v>
      </c>
      <c r="H1442" s="47" t="s">
        <v>1399</v>
      </c>
      <c r="I1442" s="91" t="s">
        <v>81</v>
      </c>
      <c r="J1442" s="50" t="s">
        <v>1402</v>
      </c>
      <c r="K1442" s="49">
        <v>717116</v>
      </c>
      <c r="L1442" s="49">
        <v>712073.04563432327</v>
      </c>
      <c r="M1442" s="50">
        <f t="shared" si="26"/>
        <v>14</v>
      </c>
      <c r="N1442" s="68" t="s">
        <v>349</v>
      </c>
    </row>
    <row r="1443" spans="1:14" ht="95.25" customHeight="1" x14ac:dyDescent="0.25">
      <c r="A1443" s="86">
        <v>1435</v>
      </c>
      <c r="B1443" s="50" t="s">
        <v>1928</v>
      </c>
      <c r="C1443" s="69" t="s">
        <v>1929</v>
      </c>
      <c r="D1443" s="69" t="s">
        <v>1353</v>
      </c>
      <c r="E1443" s="69" t="s">
        <v>1354</v>
      </c>
      <c r="F1443" s="69" t="s">
        <v>1934</v>
      </c>
      <c r="G1443" s="87" t="s">
        <v>1429</v>
      </c>
      <c r="H1443" s="50" t="s">
        <v>1356</v>
      </c>
      <c r="I1443" s="48" t="s">
        <v>81</v>
      </c>
      <c r="J1443" s="50" t="s">
        <v>1931</v>
      </c>
      <c r="K1443" s="49">
        <v>724446.70000000007</v>
      </c>
      <c r="L1443" s="49">
        <v>718624.40761380701</v>
      </c>
      <c r="M1443" s="50">
        <f t="shared" si="26"/>
        <v>15</v>
      </c>
      <c r="N1443" s="68" t="s">
        <v>349</v>
      </c>
    </row>
    <row r="1444" spans="1:14" ht="95.25" customHeight="1" x14ac:dyDescent="0.25">
      <c r="A1444" s="86">
        <v>1436</v>
      </c>
      <c r="B1444" s="50" t="s">
        <v>1928</v>
      </c>
      <c r="C1444" s="69" t="s">
        <v>1929</v>
      </c>
      <c r="D1444" s="69" t="s">
        <v>9</v>
      </c>
      <c r="E1444" s="69" t="s">
        <v>1347</v>
      </c>
      <c r="F1444" s="69" t="s">
        <v>1428</v>
      </c>
      <c r="G1444" s="87" t="s">
        <v>1429</v>
      </c>
      <c r="H1444" s="47" t="s">
        <v>1399</v>
      </c>
      <c r="I1444" s="91" t="s">
        <v>81</v>
      </c>
      <c r="J1444" s="50" t="s">
        <v>1402</v>
      </c>
      <c r="K1444" s="49">
        <v>738004</v>
      </c>
      <c r="L1444" s="49">
        <v>732814.15554849303</v>
      </c>
      <c r="M1444" s="50">
        <f t="shared" si="26"/>
        <v>16</v>
      </c>
      <c r="N1444" s="68" t="s">
        <v>349</v>
      </c>
    </row>
    <row r="1445" spans="1:14" ht="95.25" customHeight="1" x14ac:dyDescent="0.25">
      <c r="A1445" s="86">
        <v>1437</v>
      </c>
      <c r="B1445" s="50" t="s">
        <v>1928</v>
      </c>
      <c r="C1445" s="69" t="s">
        <v>1929</v>
      </c>
      <c r="D1445" s="69" t="s">
        <v>848</v>
      </c>
      <c r="E1445" s="69" t="s">
        <v>849</v>
      </c>
      <c r="F1445" s="69" t="s">
        <v>1430</v>
      </c>
      <c r="G1445" s="87" t="s">
        <v>1431</v>
      </c>
      <c r="H1445" s="47">
        <v>90</v>
      </c>
      <c r="I1445" s="48" t="s">
        <v>81</v>
      </c>
      <c r="J1445" s="50" t="s">
        <v>1360</v>
      </c>
      <c r="K1445" s="49">
        <v>744241.39449999982</v>
      </c>
      <c r="L1445" s="49">
        <v>739433.8603225135</v>
      </c>
      <c r="M1445" s="50">
        <f t="shared" si="26"/>
        <v>17</v>
      </c>
      <c r="N1445" s="68" t="s">
        <v>349</v>
      </c>
    </row>
    <row r="1446" spans="1:14" ht="95.25" customHeight="1" x14ac:dyDescent="0.25">
      <c r="A1446" s="86">
        <v>1438</v>
      </c>
      <c r="B1446" s="50" t="s">
        <v>1928</v>
      </c>
      <c r="C1446" s="69" t="s">
        <v>1929</v>
      </c>
      <c r="D1446" s="69" t="s">
        <v>44</v>
      </c>
      <c r="E1446" s="69" t="s">
        <v>1361</v>
      </c>
      <c r="F1446" s="69" t="s">
        <v>1415</v>
      </c>
      <c r="G1446" s="87" t="s">
        <v>1444</v>
      </c>
      <c r="H1446" s="47">
        <v>30</v>
      </c>
      <c r="I1446" s="48" t="s">
        <v>1363</v>
      </c>
      <c r="J1446" s="50" t="s">
        <v>1708</v>
      </c>
      <c r="K1446" s="49">
        <v>770680</v>
      </c>
      <c r="L1446" s="49">
        <v>765763.62049257476</v>
      </c>
      <c r="M1446" s="50">
        <f t="shared" si="26"/>
        <v>18</v>
      </c>
      <c r="N1446" s="68" t="s">
        <v>349</v>
      </c>
    </row>
    <row r="1447" spans="1:14" ht="95.25" customHeight="1" x14ac:dyDescent="0.25">
      <c r="A1447" s="86">
        <v>1439</v>
      </c>
      <c r="B1447" s="50" t="s">
        <v>1928</v>
      </c>
      <c r="C1447" s="69" t="s">
        <v>1929</v>
      </c>
      <c r="D1447" s="69" t="s">
        <v>44</v>
      </c>
      <c r="E1447" s="69" t="s">
        <v>1361</v>
      </c>
      <c r="F1447" s="69" t="s">
        <v>1424</v>
      </c>
      <c r="G1447" s="87" t="s">
        <v>1445</v>
      </c>
      <c r="H1447" s="47">
        <v>30</v>
      </c>
      <c r="I1447" s="48" t="s">
        <v>1363</v>
      </c>
      <c r="J1447" s="50" t="s">
        <v>1708</v>
      </c>
      <c r="K1447" s="49">
        <v>770680.01</v>
      </c>
      <c r="L1447" s="49">
        <v>765864.28071921645</v>
      </c>
      <c r="M1447" s="50">
        <f t="shared" si="26"/>
        <v>19</v>
      </c>
      <c r="N1447" s="68" t="s">
        <v>349</v>
      </c>
    </row>
    <row r="1448" spans="1:14" ht="95.25" customHeight="1" x14ac:dyDescent="0.25">
      <c r="A1448" s="86">
        <v>1440</v>
      </c>
      <c r="B1448" s="50" t="s">
        <v>1928</v>
      </c>
      <c r="C1448" s="69" t="s">
        <v>1929</v>
      </c>
      <c r="D1448" s="69" t="s">
        <v>44</v>
      </c>
      <c r="E1448" s="69" t="s">
        <v>1361</v>
      </c>
      <c r="F1448" s="69" t="s">
        <v>1430</v>
      </c>
      <c r="G1448" s="87" t="s">
        <v>1432</v>
      </c>
      <c r="H1448" s="47">
        <v>30</v>
      </c>
      <c r="I1448" s="48" t="s">
        <v>1363</v>
      </c>
      <c r="J1448" s="50" t="s">
        <v>1708</v>
      </c>
      <c r="K1448" s="49">
        <v>770680.02</v>
      </c>
      <c r="L1448" s="49">
        <v>765701.70172391832</v>
      </c>
      <c r="M1448" s="50">
        <f t="shared" si="26"/>
        <v>20</v>
      </c>
      <c r="N1448" s="68" t="s">
        <v>349</v>
      </c>
    </row>
    <row r="1449" spans="1:14" ht="95.25" customHeight="1" x14ac:dyDescent="0.25">
      <c r="A1449" s="86">
        <v>1441</v>
      </c>
      <c r="B1449" s="50" t="s">
        <v>1928</v>
      </c>
      <c r="C1449" s="69" t="s">
        <v>1929</v>
      </c>
      <c r="D1449" s="69" t="s">
        <v>26</v>
      </c>
      <c r="E1449" s="69" t="s">
        <v>1394</v>
      </c>
      <c r="F1449" s="69" t="s">
        <v>1410</v>
      </c>
      <c r="G1449" s="87" t="s">
        <v>1411</v>
      </c>
      <c r="H1449" s="47">
        <v>90</v>
      </c>
      <c r="I1449" s="48" t="s">
        <v>1433</v>
      </c>
      <c r="J1449" s="50" t="s">
        <v>1434</v>
      </c>
      <c r="K1449" s="49">
        <v>780590.1</v>
      </c>
      <c r="L1449" s="49">
        <v>865600.60823944968</v>
      </c>
      <c r="M1449" s="50">
        <f t="shared" si="26"/>
        <v>21</v>
      </c>
      <c r="N1449" s="68" t="s">
        <v>349</v>
      </c>
    </row>
    <row r="1450" spans="1:14" ht="95.25" customHeight="1" x14ac:dyDescent="0.25">
      <c r="A1450" s="86">
        <v>1442</v>
      </c>
      <c r="B1450" s="50" t="s">
        <v>1928</v>
      </c>
      <c r="C1450" s="69" t="s">
        <v>1929</v>
      </c>
      <c r="D1450" s="69" t="s">
        <v>44</v>
      </c>
      <c r="E1450" s="69" t="s">
        <v>1361</v>
      </c>
      <c r="F1450" s="69" t="s">
        <v>1750</v>
      </c>
      <c r="G1450" s="87" t="s">
        <v>1751</v>
      </c>
      <c r="H1450" s="47">
        <v>30</v>
      </c>
      <c r="I1450" s="48" t="s">
        <v>1363</v>
      </c>
      <c r="J1450" s="50" t="s">
        <v>1708</v>
      </c>
      <c r="K1450" s="49">
        <v>810680</v>
      </c>
      <c r="L1450" s="49">
        <v>805386.28689010977</v>
      </c>
      <c r="M1450" s="50">
        <f t="shared" si="26"/>
        <v>22</v>
      </c>
      <c r="N1450" s="68" t="s">
        <v>349</v>
      </c>
    </row>
    <row r="1451" spans="1:14" ht="95.25" customHeight="1" x14ac:dyDescent="0.25">
      <c r="A1451" s="86">
        <v>1443</v>
      </c>
      <c r="B1451" s="50" t="s">
        <v>1935</v>
      </c>
      <c r="C1451" s="69" t="s">
        <v>1936</v>
      </c>
      <c r="D1451" s="69" t="s">
        <v>29</v>
      </c>
      <c r="E1451" s="69" t="s">
        <v>1379</v>
      </c>
      <c r="F1451" s="69" t="s">
        <v>1460</v>
      </c>
      <c r="G1451" s="69" t="s">
        <v>1460</v>
      </c>
      <c r="H1451" s="47">
        <v>14</v>
      </c>
      <c r="I1451" s="48">
        <v>132</v>
      </c>
      <c r="J1451" s="50" t="s">
        <v>1381</v>
      </c>
      <c r="K1451" s="49">
        <v>554300</v>
      </c>
      <c r="L1451" s="49">
        <v>573983.29919003777</v>
      </c>
      <c r="M1451" s="50">
        <f t="shared" si="26"/>
        <v>1</v>
      </c>
      <c r="N1451" s="68" t="s">
        <v>349</v>
      </c>
    </row>
    <row r="1452" spans="1:14" ht="95.25" customHeight="1" x14ac:dyDescent="0.25">
      <c r="A1452" s="86">
        <v>1444</v>
      </c>
      <c r="B1452" s="50" t="s">
        <v>1935</v>
      </c>
      <c r="C1452" s="69" t="s">
        <v>1936</v>
      </c>
      <c r="D1452" s="69" t="s">
        <v>29</v>
      </c>
      <c r="E1452" s="69" t="s">
        <v>1379</v>
      </c>
      <c r="F1452" s="69" t="s">
        <v>1460</v>
      </c>
      <c r="G1452" s="69" t="s">
        <v>1460</v>
      </c>
      <c r="H1452" s="47">
        <v>14</v>
      </c>
      <c r="I1452" s="48">
        <v>132</v>
      </c>
      <c r="J1452" s="50" t="s">
        <v>292</v>
      </c>
      <c r="K1452" s="49">
        <v>580750</v>
      </c>
      <c r="L1452" s="49">
        <v>601372.54375719721</v>
      </c>
      <c r="M1452" s="50">
        <f t="shared" si="26"/>
        <v>2</v>
      </c>
      <c r="N1452" s="68" t="s">
        <v>349</v>
      </c>
    </row>
    <row r="1453" spans="1:14" ht="95.25" customHeight="1" x14ac:dyDescent="0.25">
      <c r="A1453" s="86">
        <v>1445</v>
      </c>
      <c r="B1453" s="50" t="s">
        <v>1935</v>
      </c>
      <c r="C1453" s="69" t="s">
        <v>1936</v>
      </c>
      <c r="D1453" s="69" t="s">
        <v>45</v>
      </c>
      <c r="E1453" s="69" t="s">
        <v>1405</v>
      </c>
      <c r="F1453" s="69" t="s">
        <v>1462</v>
      </c>
      <c r="G1453" s="87" t="s">
        <v>1463</v>
      </c>
      <c r="H1453" s="47">
        <v>30</v>
      </c>
      <c r="I1453" s="48">
        <v>0.79</v>
      </c>
      <c r="J1453" s="50" t="s">
        <v>1437</v>
      </c>
      <c r="K1453" s="46">
        <v>531300</v>
      </c>
      <c r="L1453" s="49">
        <v>531300</v>
      </c>
      <c r="M1453" s="50">
        <f t="shared" si="26"/>
        <v>3</v>
      </c>
      <c r="N1453" s="68" t="s">
        <v>349</v>
      </c>
    </row>
    <row r="1454" spans="1:14" ht="95.25" customHeight="1" x14ac:dyDescent="0.25">
      <c r="A1454" s="86">
        <v>1446</v>
      </c>
      <c r="B1454" s="50" t="s">
        <v>1935</v>
      </c>
      <c r="C1454" s="69" t="s">
        <v>1936</v>
      </c>
      <c r="D1454" s="69" t="s">
        <v>45</v>
      </c>
      <c r="E1454" s="69" t="s">
        <v>1405</v>
      </c>
      <c r="F1454" s="69" t="s">
        <v>1462</v>
      </c>
      <c r="G1454" s="87" t="s">
        <v>1463</v>
      </c>
      <c r="H1454" s="47">
        <v>30</v>
      </c>
      <c r="I1454" s="48">
        <v>0.79</v>
      </c>
      <c r="J1454" s="50" t="s">
        <v>1408</v>
      </c>
      <c r="K1454" s="46">
        <v>556105.5</v>
      </c>
      <c r="L1454" s="49">
        <v>556105.5</v>
      </c>
      <c r="M1454" s="50">
        <f t="shared" si="26"/>
        <v>4</v>
      </c>
      <c r="N1454" s="68" t="s">
        <v>349</v>
      </c>
    </row>
    <row r="1455" spans="1:14" ht="95.25" customHeight="1" x14ac:dyDescent="0.25">
      <c r="A1455" s="86">
        <v>1447</v>
      </c>
      <c r="B1455" s="50" t="s">
        <v>1935</v>
      </c>
      <c r="C1455" s="69" t="s">
        <v>1936</v>
      </c>
      <c r="D1455" s="69" t="s">
        <v>45</v>
      </c>
      <c r="E1455" s="69" t="s">
        <v>1405</v>
      </c>
      <c r="F1455" s="69" t="s">
        <v>1462</v>
      </c>
      <c r="G1455" s="87" t="s">
        <v>1463</v>
      </c>
      <c r="H1455" s="47">
        <v>30</v>
      </c>
      <c r="I1455" s="48">
        <v>0.79</v>
      </c>
      <c r="J1455" s="50" t="s">
        <v>1409</v>
      </c>
      <c r="K1455" s="46">
        <v>562913.5</v>
      </c>
      <c r="L1455" s="49">
        <v>562913.5</v>
      </c>
      <c r="M1455" s="50">
        <f t="shared" si="26"/>
        <v>5</v>
      </c>
      <c r="N1455" s="68" t="s">
        <v>349</v>
      </c>
    </row>
    <row r="1456" spans="1:14" ht="95.25" customHeight="1" x14ac:dyDescent="0.25">
      <c r="A1456" s="86">
        <v>1448</v>
      </c>
      <c r="B1456" s="50" t="s">
        <v>1935</v>
      </c>
      <c r="C1456" s="69" t="s">
        <v>1936</v>
      </c>
      <c r="D1456" s="89" t="s">
        <v>1593</v>
      </c>
      <c r="E1456" s="69" t="s">
        <v>1505</v>
      </c>
      <c r="F1456" s="69" t="s">
        <v>1937</v>
      </c>
      <c r="G1456" s="69" t="s">
        <v>1937</v>
      </c>
      <c r="H1456" s="100">
        <v>45</v>
      </c>
      <c r="I1456" s="105"/>
      <c r="J1456" s="50" t="s">
        <v>1781</v>
      </c>
      <c r="K1456" s="106">
        <v>671368.45</v>
      </c>
      <c r="L1456" s="49">
        <v>707129.08341539383</v>
      </c>
      <c r="M1456" s="50">
        <f t="shared" si="26"/>
        <v>6</v>
      </c>
      <c r="N1456" s="68" t="s">
        <v>349</v>
      </c>
    </row>
    <row r="1457" spans="1:14" ht="95.25" customHeight="1" x14ac:dyDescent="0.25">
      <c r="A1457" s="86">
        <v>1449</v>
      </c>
      <c r="B1457" s="50" t="s">
        <v>1935</v>
      </c>
      <c r="C1457" s="69" t="s">
        <v>1938</v>
      </c>
      <c r="D1457" s="69" t="s">
        <v>47</v>
      </c>
      <c r="E1457" s="69" t="s">
        <v>1500</v>
      </c>
      <c r="F1457" s="69" t="s">
        <v>1702</v>
      </c>
      <c r="G1457" s="87" t="s">
        <v>1467</v>
      </c>
      <c r="H1457" s="47">
        <v>60</v>
      </c>
      <c r="I1457" s="48" t="s">
        <v>1703</v>
      </c>
      <c r="J1457" s="50" t="s">
        <v>1503</v>
      </c>
      <c r="K1457" s="49">
        <v>695635</v>
      </c>
      <c r="L1457" s="49">
        <v>704829.172599499</v>
      </c>
      <c r="M1457" s="50">
        <f t="shared" si="26"/>
        <v>7</v>
      </c>
      <c r="N1457" s="68" t="s">
        <v>349</v>
      </c>
    </row>
    <row r="1458" spans="1:14" ht="95.25" customHeight="1" x14ac:dyDescent="0.25">
      <c r="A1458" s="86">
        <v>1450</v>
      </c>
      <c r="B1458" s="50" t="s">
        <v>1935</v>
      </c>
      <c r="C1458" s="69" t="s">
        <v>1936</v>
      </c>
      <c r="D1458" s="69" t="s">
        <v>39</v>
      </c>
      <c r="E1458" s="69" t="s">
        <v>1465</v>
      </c>
      <c r="F1458" s="69" t="s">
        <v>1466</v>
      </c>
      <c r="G1458" s="69" t="s">
        <v>1467</v>
      </c>
      <c r="H1458" s="47">
        <v>30</v>
      </c>
      <c r="I1458" s="48" t="s">
        <v>176</v>
      </c>
      <c r="J1458" s="50" t="s">
        <v>1512</v>
      </c>
      <c r="K1458" s="49">
        <v>700000</v>
      </c>
      <c r="L1458" s="49">
        <v>726928.56194439577</v>
      </c>
      <c r="M1458" s="50">
        <f t="shared" si="26"/>
        <v>8</v>
      </c>
      <c r="N1458" s="68" t="s">
        <v>349</v>
      </c>
    </row>
    <row r="1459" spans="1:14" ht="95.25" customHeight="1" x14ac:dyDescent="0.25">
      <c r="A1459" s="86">
        <v>1451</v>
      </c>
      <c r="B1459" s="50" t="s">
        <v>1935</v>
      </c>
      <c r="C1459" s="69" t="s">
        <v>1936</v>
      </c>
      <c r="D1459" s="69" t="s">
        <v>1438</v>
      </c>
      <c r="E1459" s="69" t="s">
        <v>1439</v>
      </c>
      <c r="F1459" s="69" t="s">
        <v>1440</v>
      </c>
      <c r="G1459" s="69" t="s">
        <v>1440</v>
      </c>
      <c r="H1459" s="47">
        <v>60</v>
      </c>
      <c r="I1459" s="48" t="s">
        <v>176</v>
      </c>
      <c r="J1459" s="50" t="s">
        <v>1760</v>
      </c>
      <c r="K1459" s="49">
        <v>710229.95</v>
      </c>
      <c r="L1459" s="49">
        <v>718628.91033467127</v>
      </c>
      <c r="M1459" s="50">
        <f t="shared" si="26"/>
        <v>9</v>
      </c>
      <c r="N1459" s="68" t="s">
        <v>349</v>
      </c>
    </row>
    <row r="1460" spans="1:14" ht="95.25" customHeight="1" x14ac:dyDescent="0.25">
      <c r="A1460" s="86">
        <v>1452</v>
      </c>
      <c r="B1460" s="50" t="s">
        <v>1935</v>
      </c>
      <c r="C1460" s="69" t="s">
        <v>1936</v>
      </c>
      <c r="D1460" s="69" t="s">
        <v>1438</v>
      </c>
      <c r="E1460" s="69" t="s">
        <v>1465</v>
      </c>
      <c r="F1460" s="69" t="s">
        <v>1728</v>
      </c>
      <c r="G1460" s="69" t="s">
        <v>1467</v>
      </c>
      <c r="H1460" s="47">
        <v>60</v>
      </c>
      <c r="I1460" s="48" t="s">
        <v>81</v>
      </c>
      <c r="J1460" s="50" t="s">
        <v>1760</v>
      </c>
      <c r="K1460" s="49">
        <v>733811.85</v>
      </c>
      <c r="L1460" s="49">
        <v>727545.6935748962</v>
      </c>
      <c r="M1460" s="50">
        <f t="shared" si="26"/>
        <v>10</v>
      </c>
      <c r="N1460" s="68" t="s">
        <v>349</v>
      </c>
    </row>
    <row r="1461" spans="1:14" ht="95.25" customHeight="1" x14ac:dyDescent="0.25">
      <c r="A1461" s="86">
        <v>1453</v>
      </c>
      <c r="B1461" s="51" t="s">
        <v>1935</v>
      </c>
      <c r="C1461" s="69" t="s">
        <v>1936</v>
      </c>
      <c r="D1461" s="69" t="s">
        <v>360</v>
      </c>
      <c r="E1461" s="69" t="s">
        <v>287</v>
      </c>
      <c r="F1461" s="69" t="s">
        <v>1939</v>
      </c>
      <c r="G1461" s="87" t="s">
        <v>1940</v>
      </c>
      <c r="H1461" s="47" t="s">
        <v>448</v>
      </c>
      <c r="I1461" s="48" t="s">
        <v>1326</v>
      </c>
      <c r="J1461" s="50" t="s">
        <v>292</v>
      </c>
      <c r="K1461" s="71">
        <v>758675</v>
      </c>
      <c r="L1461" s="49">
        <v>799086.04188977601</v>
      </c>
      <c r="M1461" s="50">
        <f t="shared" si="26"/>
        <v>11</v>
      </c>
      <c r="N1461" s="68" t="s">
        <v>349</v>
      </c>
    </row>
    <row r="1462" spans="1:14" ht="95.25" customHeight="1" x14ac:dyDescent="0.25">
      <c r="A1462" s="86">
        <v>1454</v>
      </c>
      <c r="B1462" s="50" t="s">
        <v>1935</v>
      </c>
      <c r="C1462" s="69" t="s">
        <v>1936</v>
      </c>
      <c r="D1462" s="69" t="s">
        <v>46</v>
      </c>
      <c r="E1462" s="69" t="s">
        <v>1465</v>
      </c>
      <c r="F1462" s="69" t="s">
        <v>1475</v>
      </c>
      <c r="G1462" s="69" t="s">
        <v>1467</v>
      </c>
      <c r="H1462" s="47">
        <v>90</v>
      </c>
      <c r="I1462" s="48">
        <v>0</v>
      </c>
      <c r="J1462" s="50" t="s">
        <v>1476</v>
      </c>
      <c r="K1462" s="49">
        <v>786629.05</v>
      </c>
      <c r="L1462" s="49">
        <v>786629.04999999993</v>
      </c>
      <c r="M1462" s="50">
        <f t="shared" si="26"/>
        <v>12</v>
      </c>
      <c r="N1462" s="68" t="s">
        <v>349</v>
      </c>
    </row>
    <row r="1463" spans="1:14" ht="95.25" customHeight="1" x14ac:dyDescent="0.25">
      <c r="A1463" s="86">
        <v>1455</v>
      </c>
      <c r="B1463" s="50" t="s">
        <v>1935</v>
      </c>
      <c r="C1463" s="69" t="s">
        <v>1936</v>
      </c>
      <c r="D1463" s="69" t="s">
        <v>25</v>
      </c>
      <c r="E1463" s="69" t="s">
        <v>1347</v>
      </c>
      <c r="F1463" s="69" t="s">
        <v>1471</v>
      </c>
      <c r="G1463" s="87" t="s">
        <v>1472</v>
      </c>
      <c r="H1463" s="47">
        <v>90</v>
      </c>
      <c r="I1463" s="48" t="s">
        <v>81</v>
      </c>
      <c r="J1463" s="50" t="s">
        <v>1350</v>
      </c>
      <c r="K1463" s="49">
        <v>795366.45</v>
      </c>
      <c r="L1463" s="49">
        <v>789693.31390436227</v>
      </c>
      <c r="M1463" s="50">
        <f t="shared" si="26"/>
        <v>13</v>
      </c>
      <c r="N1463" s="68" t="s">
        <v>349</v>
      </c>
    </row>
    <row r="1464" spans="1:14" ht="95.25" customHeight="1" x14ac:dyDescent="0.25">
      <c r="A1464" s="86">
        <v>1456</v>
      </c>
      <c r="B1464" s="50" t="s">
        <v>1935</v>
      </c>
      <c r="C1464" s="69" t="s">
        <v>1936</v>
      </c>
      <c r="D1464" s="69" t="s">
        <v>138</v>
      </c>
      <c r="E1464" s="69" t="s">
        <v>1394</v>
      </c>
      <c r="F1464" s="69" t="s">
        <v>1481</v>
      </c>
      <c r="G1464" s="87" t="s">
        <v>1482</v>
      </c>
      <c r="H1464" s="50" t="s">
        <v>1356</v>
      </c>
      <c r="I1464" s="48" t="s">
        <v>81</v>
      </c>
      <c r="J1464" s="50" t="s">
        <v>1931</v>
      </c>
      <c r="K1464" s="49">
        <v>836050</v>
      </c>
      <c r="L1464" s="49">
        <v>830263.0589427948</v>
      </c>
      <c r="M1464" s="50">
        <f t="shared" si="26"/>
        <v>14</v>
      </c>
      <c r="N1464" s="68" t="s">
        <v>349</v>
      </c>
    </row>
    <row r="1465" spans="1:14" ht="95.25" customHeight="1" x14ac:dyDescent="0.25">
      <c r="A1465" s="86">
        <v>1457</v>
      </c>
      <c r="B1465" s="50" t="s">
        <v>1935</v>
      </c>
      <c r="C1465" s="69" t="s">
        <v>1936</v>
      </c>
      <c r="D1465" s="69" t="s">
        <v>25</v>
      </c>
      <c r="E1465" s="69" t="s">
        <v>1347</v>
      </c>
      <c r="F1465" s="69" t="s">
        <v>1479</v>
      </c>
      <c r="G1465" s="87" t="s">
        <v>1480</v>
      </c>
      <c r="H1465" s="47">
        <v>90</v>
      </c>
      <c r="I1465" s="48" t="s">
        <v>81</v>
      </c>
      <c r="J1465" s="50" t="s">
        <v>1350</v>
      </c>
      <c r="K1465" s="49">
        <v>824224.55</v>
      </c>
      <c r="L1465" s="49">
        <v>818345.57679775357</v>
      </c>
      <c r="M1465" s="50">
        <f t="shared" si="26"/>
        <v>15</v>
      </c>
      <c r="N1465" s="68" t="s">
        <v>349</v>
      </c>
    </row>
    <row r="1466" spans="1:14" ht="95.25" customHeight="1" x14ac:dyDescent="0.25">
      <c r="A1466" s="86">
        <v>1458</v>
      </c>
      <c r="B1466" s="50" t="s">
        <v>1935</v>
      </c>
      <c r="C1466" s="69" t="s">
        <v>1936</v>
      </c>
      <c r="D1466" s="69" t="s">
        <v>848</v>
      </c>
      <c r="E1466" s="69" t="s">
        <v>849</v>
      </c>
      <c r="F1466" s="69" t="s">
        <v>1473</v>
      </c>
      <c r="G1466" s="87" t="s">
        <v>1474</v>
      </c>
      <c r="H1466" s="47">
        <v>90</v>
      </c>
      <c r="I1466" s="48" t="s">
        <v>81</v>
      </c>
      <c r="J1466" s="50" t="s">
        <v>1360</v>
      </c>
      <c r="K1466" s="49">
        <v>878335.55999999982</v>
      </c>
      <c r="L1466" s="49">
        <v>872732.41609094955</v>
      </c>
      <c r="M1466" s="50">
        <f t="shared" si="26"/>
        <v>16</v>
      </c>
      <c r="N1466" s="68" t="s">
        <v>349</v>
      </c>
    </row>
    <row r="1467" spans="1:14" ht="95.25" customHeight="1" x14ac:dyDescent="0.25">
      <c r="A1467" s="86">
        <v>1459</v>
      </c>
      <c r="B1467" s="50" t="s">
        <v>1935</v>
      </c>
      <c r="C1467" s="69" t="s">
        <v>1936</v>
      </c>
      <c r="D1467" s="69" t="s">
        <v>9</v>
      </c>
      <c r="E1467" s="69" t="s">
        <v>1347</v>
      </c>
      <c r="F1467" s="69" t="s">
        <v>1479</v>
      </c>
      <c r="G1467" s="87" t="s">
        <v>1480</v>
      </c>
      <c r="H1467" s="47" t="s">
        <v>1399</v>
      </c>
      <c r="I1467" s="91" t="s">
        <v>81</v>
      </c>
      <c r="J1467" s="50" t="s">
        <v>1402</v>
      </c>
      <c r="K1467" s="49">
        <v>889800</v>
      </c>
      <c r="L1467" s="49">
        <v>883542.68487304822</v>
      </c>
      <c r="M1467" s="50">
        <f t="shared" si="26"/>
        <v>17</v>
      </c>
      <c r="N1467" s="68" t="s">
        <v>349</v>
      </c>
    </row>
    <row r="1468" spans="1:14" ht="95.25" customHeight="1" x14ac:dyDescent="0.25">
      <c r="A1468" s="86">
        <v>1460</v>
      </c>
      <c r="B1468" s="50" t="s">
        <v>1935</v>
      </c>
      <c r="C1468" s="69" t="s">
        <v>1936</v>
      </c>
      <c r="D1468" s="69" t="s">
        <v>848</v>
      </c>
      <c r="E1468" s="69" t="s">
        <v>849</v>
      </c>
      <c r="F1468" s="69" t="s">
        <v>1477</v>
      </c>
      <c r="G1468" s="87" t="s">
        <v>1478</v>
      </c>
      <c r="H1468" s="47">
        <v>90</v>
      </c>
      <c r="I1468" s="48" t="s">
        <v>81</v>
      </c>
      <c r="J1468" s="50" t="s">
        <v>1360</v>
      </c>
      <c r="K1468" s="49">
        <v>899486.27999999991</v>
      </c>
      <c r="L1468" s="49">
        <v>893721.10084282467</v>
      </c>
      <c r="M1468" s="50">
        <f t="shared" si="26"/>
        <v>18</v>
      </c>
      <c r="N1468" s="68" t="s">
        <v>349</v>
      </c>
    </row>
    <row r="1469" spans="1:14" ht="95.25" customHeight="1" x14ac:dyDescent="0.25">
      <c r="A1469" s="86">
        <v>1461</v>
      </c>
      <c r="B1469" s="50" t="s">
        <v>1935</v>
      </c>
      <c r="C1469" s="69" t="s">
        <v>1936</v>
      </c>
      <c r="D1469" s="69" t="s">
        <v>9</v>
      </c>
      <c r="E1469" s="69" t="s">
        <v>1347</v>
      </c>
      <c r="F1469" s="69" t="s">
        <v>1471</v>
      </c>
      <c r="G1469" s="87" t="s">
        <v>1472</v>
      </c>
      <c r="H1469" s="47" t="s">
        <v>1399</v>
      </c>
      <c r="I1469" s="91" t="s">
        <v>81</v>
      </c>
      <c r="J1469" s="50" t="s">
        <v>1402</v>
      </c>
      <c r="K1469" s="49">
        <v>901241</v>
      </c>
      <c r="L1469" s="49">
        <v>894903.22865550802</v>
      </c>
      <c r="M1469" s="50">
        <f t="shared" si="26"/>
        <v>19</v>
      </c>
      <c r="N1469" s="68" t="s">
        <v>349</v>
      </c>
    </row>
    <row r="1470" spans="1:14" ht="95.25" customHeight="1" x14ac:dyDescent="0.25">
      <c r="A1470" s="86">
        <v>1462</v>
      </c>
      <c r="B1470" s="50" t="s">
        <v>1935</v>
      </c>
      <c r="C1470" s="69" t="s">
        <v>1936</v>
      </c>
      <c r="D1470" s="69" t="s">
        <v>1353</v>
      </c>
      <c r="E1470" s="69" t="s">
        <v>1354</v>
      </c>
      <c r="F1470" s="69" t="s">
        <v>1490</v>
      </c>
      <c r="G1470" s="87" t="s">
        <v>1472</v>
      </c>
      <c r="H1470" s="50" t="s">
        <v>1356</v>
      </c>
      <c r="I1470" s="48" t="s">
        <v>81</v>
      </c>
      <c r="J1470" s="50" t="s">
        <v>1931</v>
      </c>
      <c r="K1470" s="49">
        <v>923018.65</v>
      </c>
      <c r="L1470" s="49">
        <v>915600.4583535901</v>
      </c>
      <c r="M1470" s="50">
        <f t="shared" si="26"/>
        <v>20</v>
      </c>
      <c r="N1470" s="68" t="s">
        <v>349</v>
      </c>
    </row>
    <row r="1471" spans="1:14" ht="95.25" customHeight="1" x14ac:dyDescent="0.25">
      <c r="A1471" s="86">
        <v>1463</v>
      </c>
      <c r="B1471" s="50" t="s">
        <v>1935</v>
      </c>
      <c r="C1471" s="69" t="s">
        <v>1936</v>
      </c>
      <c r="D1471" s="69" t="s">
        <v>848</v>
      </c>
      <c r="E1471" s="69" t="s">
        <v>849</v>
      </c>
      <c r="F1471" s="69" t="s">
        <v>1486</v>
      </c>
      <c r="G1471" s="87" t="s">
        <v>1487</v>
      </c>
      <c r="H1471" s="47">
        <v>90</v>
      </c>
      <c r="I1471" s="48" t="s">
        <v>81</v>
      </c>
      <c r="J1471" s="50" t="s">
        <v>1360</v>
      </c>
      <c r="K1471" s="49">
        <v>991228.03000000014</v>
      </c>
      <c r="L1471" s="49">
        <v>984954.50389105454</v>
      </c>
      <c r="M1471" s="50">
        <f t="shared" si="26"/>
        <v>21</v>
      </c>
      <c r="N1471" s="68" t="s">
        <v>349</v>
      </c>
    </row>
    <row r="1472" spans="1:14" ht="95.25" customHeight="1" x14ac:dyDescent="0.25">
      <c r="A1472" s="86">
        <v>1464</v>
      </c>
      <c r="B1472" s="50" t="s">
        <v>1935</v>
      </c>
      <c r="C1472" s="69" t="s">
        <v>1936</v>
      </c>
      <c r="D1472" s="69" t="s">
        <v>848</v>
      </c>
      <c r="E1472" s="69" t="s">
        <v>849</v>
      </c>
      <c r="F1472" s="69" t="s">
        <v>1491</v>
      </c>
      <c r="G1472" s="87" t="s">
        <v>1492</v>
      </c>
      <c r="H1472" s="47">
        <v>90</v>
      </c>
      <c r="I1472" s="48" t="s">
        <v>81</v>
      </c>
      <c r="J1472" s="50" t="s">
        <v>1360</v>
      </c>
      <c r="K1472" s="49">
        <v>1015353.0699999998</v>
      </c>
      <c r="L1472" s="49">
        <v>1008845.2527197429</v>
      </c>
      <c r="M1472" s="50">
        <f t="shared" si="26"/>
        <v>22</v>
      </c>
      <c r="N1472" s="68" t="s">
        <v>349</v>
      </c>
    </row>
    <row r="1473" spans="1:14" ht="95.25" customHeight="1" x14ac:dyDescent="0.25">
      <c r="A1473" s="86">
        <v>1465</v>
      </c>
      <c r="B1473" s="50" t="s">
        <v>1935</v>
      </c>
      <c r="C1473" s="69" t="s">
        <v>1936</v>
      </c>
      <c r="D1473" s="69" t="s">
        <v>848</v>
      </c>
      <c r="E1473" s="69" t="s">
        <v>849</v>
      </c>
      <c r="F1473" s="69" t="s">
        <v>1493</v>
      </c>
      <c r="G1473" s="87" t="s">
        <v>1494</v>
      </c>
      <c r="H1473" s="47">
        <v>90</v>
      </c>
      <c r="I1473" s="48" t="s">
        <v>81</v>
      </c>
      <c r="J1473" s="50" t="s">
        <v>1360</v>
      </c>
      <c r="K1473" s="49">
        <v>1017666.4294999999</v>
      </c>
      <c r="L1473" s="49">
        <v>1011154.0085238409</v>
      </c>
      <c r="M1473" s="50">
        <f t="shared" si="26"/>
        <v>23</v>
      </c>
      <c r="N1473" s="68" t="s">
        <v>349</v>
      </c>
    </row>
    <row r="1474" spans="1:14" ht="95.25" customHeight="1" x14ac:dyDescent="0.25">
      <c r="A1474" s="86">
        <v>1466</v>
      </c>
      <c r="B1474" s="50" t="s">
        <v>1935</v>
      </c>
      <c r="C1474" s="69" t="s">
        <v>1936</v>
      </c>
      <c r="D1474" s="69" t="s">
        <v>39</v>
      </c>
      <c r="E1474" s="69" t="s">
        <v>1465</v>
      </c>
      <c r="F1474" s="69" t="s">
        <v>1941</v>
      </c>
      <c r="G1474" s="69" t="s">
        <v>1942</v>
      </c>
      <c r="H1474" s="47">
        <v>90</v>
      </c>
      <c r="I1474" s="48" t="s">
        <v>176</v>
      </c>
      <c r="J1474" s="50" t="s">
        <v>1670</v>
      </c>
      <c r="K1474" s="49">
        <v>1022000</v>
      </c>
      <c r="L1474" s="49">
        <v>1061315.700438818</v>
      </c>
      <c r="M1474" s="50">
        <f t="shared" si="26"/>
        <v>24</v>
      </c>
      <c r="N1474" s="68" t="s">
        <v>349</v>
      </c>
    </row>
    <row r="1475" spans="1:14" ht="95.25" customHeight="1" x14ac:dyDescent="0.25">
      <c r="A1475" s="86">
        <v>1467</v>
      </c>
      <c r="B1475" s="50" t="s">
        <v>1935</v>
      </c>
      <c r="C1475" s="69" t="s">
        <v>1938</v>
      </c>
      <c r="D1475" s="69" t="s">
        <v>47</v>
      </c>
      <c r="E1475" s="69" t="s">
        <v>1500</v>
      </c>
      <c r="F1475" s="69" t="s">
        <v>1501</v>
      </c>
      <c r="G1475" s="87" t="s">
        <v>1498</v>
      </c>
      <c r="H1475" s="47">
        <v>45</v>
      </c>
      <c r="I1475" s="48" t="s">
        <v>1502</v>
      </c>
      <c r="J1475" s="50" t="s">
        <v>1503</v>
      </c>
      <c r="K1475" s="49">
        <v>1037300</v>
      </c>
      <c r="L1475" s="49">
        <v>1109393.6949113035</v>
      </c>
      <c r="M1475" s="50">
        <f t="shared" si="26"/>
        <v>25</v>
      </c>
      <c r="N1475" s="68" t="s">
        <v>349</v>
      </c>
    </row>
    <row r="1476" spans="1:14" ht="95.25" customHeight="1" x14ac:dyDescent="0.25">
      <c r="A1476" s="86">
        <v>1468</v>
      </c>
      <c r="B1476" s="50" t="s">
        <v>1935</v>
      </c>
      <c r="C1476" s="69" t="s">
        <v>1936</v>
      </c>
      <c r="D1476" s="69" t="s">
        <v>1438</v>
      </c>
      <c r="E1476" s="69" t="s">
        <v>1465</v>
      </c>
      <c r="F1476" s="69" t="s">
        <v>1497</v>
      </c>
      <c r="G1476" s="69" t="s">
        <v>1498</v>
      </c>
      <c r="H1476" s="47">
        <v>60</v>
      </c>
      <c r="I1476" s="48" t="s">
        <v>81</v>
      </c>
      <c r="J1476" s="50" t="s">
        <v>1760</v>
      </c>
      <c r="K1476" s="49">
        <v>1051722.45</v>
      </c>
      <c r="L1476" s="49">
        <v>1042741.5955923019</v>
      </c>
      <c r="M1476" s="50">
        <f t="shared" si="26"/>
        <v>26</v>
      </c>
      <c r="N1476" s="68" t="s">
        <v>349</v>
      </c>
    </row>
    <row r="1477" spans="1:14" ht="95.25" customHeight="1" x14ac:dyDescent="0.25">
      <c r="A1477" s="86">
        <v>1469</v>
      </c>
      <c r="B1477" s="50" t="s">
        <v>1935</v>
      </c>
      <c r="C1477" s="69" t="s">
        <v>1936</v>
      </c>
      <c r="D1477" s="69" t="s">
        <v>39</v>
      </c>
      <c r="E1477" s="69" t="s">
        <v>1465</v>
      </c>
      <c r="F1477" s="69" t="s">
        <v>1504</v>
      </c>
      <c r="G1477" s="69" t="s">
        <v>1498</v>
      </c>
      <c r="H1477" s="47">
        <v>90</v>
      </c>
      <c r="I1477" s="48" t="s">
        <v>176</v>
      </c>
      <c r="J1477" s="50" t="s">
        <v>1555</v>
      </c>
      <c r="K1477" s="49">
        <v>1100000</v>
      </c>
      <c r="L1477" s="49">
        <v>1142316.3116269079</v>
      </c>
      <c r="M1477" s="50">
        <f t="shared" si="26"/>
        <v>27</v>
      </c>
      <c r="N1477" s="68" t="s">
        <v>349</v>
      </c>
    </row>
    <row r="1478" spans="1:14" ht="95.25" customHeight="1" x14ac:dyDescent="0.25">
      <c r="A1478" s="86">
        <v>1470</v>
      </c>
      <c r="B1478" s="50" t="s">
        <v>1935</v>
      </c>
      <c r="C1478" s="69" t="s">
        <v>1936</v>
      </c>
      <c r="D1478" s="69" t="s">
        <v>26</v>
      </c>
      <c r="E1478" s="69" t="s">
        <v>1394</v>
      </c>
      <c r="F1478" s="69" t="s">
        <v>1943</v>
      </c>
      <c r="G1478" s="87" t="s">
        <v>1944</v>
      </c>
      <c r="H1478" s="47">
        <v>90</v>
      </c>
      <c r="I1478" s="48" t="s">
        <v>1457</v>
      </c>
      <c r="J1478" s="50" t="s">
        <v>1434</v>
      </c>
      <c r="K1478" s="49">
        <v>1107155.6000000001</v>
      </c>
      <c r="L1478" s="49">
        <v>1230903.9010403878</v>
      </c>
      <c r="M1478" s="50">
        <f t="shared" si="26"/>
        <v>28</v>
      </c>
      <c r="N1478" s="68" t="s">
        <v>349</v>
      </c>
    </row>
    <row r="1479" spans="1:14" ht="95.25" customHeight="1" x14ac:dyDescent="0.25">
      <c r="A1479" s="86">
        <v>1471</v>
      </c>
      <c r="B1479" s="50" t="s">
        <v>1945</v>
      </c>
      <c r="C1479" s="69" t="s">
        <v>1946</v>
      </c>
      <c r="D1479" s="69" t="s">
        <v>29</v>
      </c>
      <c r="E1479" s="69" t="s">
        <v>1379</v>
      </c>
      <c r="F1479" s="69" t="s">
        <v>1510</v>
      </c>
      <c r="G1479" s="69" t="s">
        <v>1510</v>
      </c>
      <c r="H1479" s="47">
        <v>21</v>
      </c>
      <c r="I1479" s="48">
        <v>132</v>
      </c>
      <c r="J1479" s="50" t="s">
        <v>1381</v>
      </c>
      <c r="K1479" s="49">
        <v>638250</v>
      </c>
      <c r="L1479" s="49">
        <v>660914.37977276125</v>
      </c>
      <c r="M1479" s="50">
        <f t="shared" si="26"/>
        <v>1</v>
      </c>
      <c r="N1479" s="68" t="s">
        <v>349</v>
      </c>
    </row>
    <row r="1480" spans="1:14" ht="95.25" customHeight="1" x14ac:dyDescent="0.25">
      <c r="A1480" s="86">
        <v>1472</v>
      </c>
      <c r="B1480" s="50" t="s">
        <v>1945</v>
      </c>
      <c r="C1480" s="69" t="s">
        <v>1946</v>
      </c>
      <c r="D1480" s="69" t="s">
        <v>33</v>
      </c>
      <c r="E1480" s="69" t="s">
        <v>1947</v>
      </c>
      <c r="F1480" s="69" t="s">
        <v>1947</v>
      </c>
      <c r="G1480" s="87" t="s">
        <v>1948</v>
      </c>
      <c r="H1480" s="47"/>
      <c r="I1480" s="48"/>
      <c r="J1480" s="50" t="s">
        <v>1409</v>
      </c>
      <c r="K1480" s="46">
        <v>649750</v>
      </c>
      <c r="L1480" s="49">
        <v>688204.57829312363</v>
      </c>
      <c r="M1480" s="50">
        <f t="shared" si="26"/>
        <v>2</v>
      </c>
      <c r="N1480" s="68" t="s">
        <v>349</v>
      </c>
    </row>
    <row r="1481" spans="1:14" ht="95.25" customHeight="1" x14ac:dyDescent="0.25">
      <c r="A1481" s="86">
        <v>1473</v>
      </c>
      <c r="B1481" s="50" t="s">
        <v>1945</v>
      </c>
      <c r="C1481" s="69" t="s">
        <v>1946</v>
      </c>
      <c r="D1481" s="69" t="s">
        <v>45</v>
      </c>
      <c r="E1481" s="69" t="s">
        <v>1405</v>
      </c>
      <c r="F1481" s="69" t="s">
        <v>1513</v>
      </c>
      <c r="G1481" s="87" t="s">
        <v>1514</v>
      </c>
      <c r="H1481" s="47">
        <v>30</v>
      </c>
      <c r="I1481" s="48">
        <v>0.67</v>
      </c>
      <c r="J1481" s="50" t="s">
        <v>1437</v>
      </c>
      <c r="K1481" s="46">
        <v>601450</v>
      </c>
      <c r="L1481" s="49">
        <v>601450</v>
      </c>
      <c r="M1481" s="50">
        <f t="shared" si="26"/>
        <v>3</v>
      </c>
      <c r="N1481" s="68" t="s">
        <v>349</v>
      </c>
    </row>
    <row r="1482" spans="1:14" ht="95.25" customHeight="1" x14ac:dyDescent="0.25">
      <c r="A1482" s="86">
        <v>1474</v>
      </c>
      <c r="B1482" s="50" t="s">
        <v>1945</v>
      </c>
      <c r="C1482" s="69" t="s">
        <v>1946</v>
      </c>
      <c r="D1482" s="69" t="s">
        <v>29</v>
      </c>
      <c r="E1482" s="69" t="s">
        <v>1379</v>
      </c>
      <c r="F1482" s="69" t="s">
        <v>1510</v>
      </c>
      <c r="G1482" s="69" t="s">
        <v>1510</v>
      </c>
      <c r="H1482" s="47">
        <v>21</v>
      </c>
      <c r="I1482" s="48">
        <v>132</v>
      </c>
      <c r="J1482" s="50" t="s">
        <v>292</v>
      </c>
      <c r="K1482" s="49">
        <v>669300</v>
      </c>
      <c r="L1482" s="49">
        <v>693066.97122116585</v>
      </c>
      <c r="M1482" s="50">
        <f t="shared" ref="M1482:M1545" si="27">IF(B1482=B1481,M1481+1,1)</f>
        <v>4</v>
      </c>
      <c r="N1482" s="68" t="s">
        <v>349</v>
      </c>
    </row>
    <row r="1483" spans="1:14" ht="95.25" customHeight="1" x14ac:dyDescent="0.25">
      <c r="A1483" s="86">
        <v>1475</v>
      </c>
      <c r="B1483" s="50" t="s">
        <v>1945</v>
      </c>
      <c r="C1483" s="69" t="s">
        <v>1946</v>
      </c>
      <c r="D1483" s="69" t="s">
        <v>45</v>
      </c>
      <c r="E1483" s="69" t="s">
        <v>1405</v>
      </c>
      <c r="F1483" s="69" t="s">
        <v>1516</v>
      </c>
      <c r="G1483" s="87" t="s">
        <v>1517</v>
      </c>
      <c r="H1483" s="47">
        <v>30</v>
      </c>
      <c r="I1483" s="48">
        <v>0.87</v>
      </c>
      <c r="J1483" s="50" t="s">
        <v>1437</v>
      </c>
      <c r="K1483" s="46">
        <v>624450</v>
      </c>
      <c r="L1483" s="49">
        <v>624450</v>
      </c>
      <c r="M1483" s="50">
        <f t="shared" si="27"/>
        <v>5</v>
      </c>
      <c r="N1483" s="68" t="s">
        <v>349</v>
      </c>
    </row>
    <row r="1484" spans="1:14" ht="95.25" customHeight="1" x14ac:dyDescent="0.25">
      <c r="A1484" s="86">
        <v>1476</v>
      </c>
      <c r="B1484" s="50" t="s">
        <v>1945</v>
      </c>
      <c r="C1484" s="69" t="s">
        <v>1946</v>
      </c>
      <c r="D1484" s="69" t="s">
        <v>45</v>
      </c>
      <c r="E1484" s="69" t="s">
        <v>1405</v>
      </c>
      <c r="F1484" s="69" t="s">
        <v>1513</v>
      </c>
      <c r="G1484" s="87" t="s">
        <v>1514</v>
      </c>
      <c r="H1484" s="47">
        <v>30</v>
      </c>
      <c r="I1484" s="48">
        <v>0.67</v>
      </c>
      <c r="J1484" s="50" t="s">
        <v>1408</v>
      </c>
      <c r="K1484" s="46">
        <v>630487.5</v>
      </c>
      <c r="L1484" s="49">
        <v>630487.5</v>
      </c>
      <c r="M1484" s="50">
        <f t="shared" si="27"/>
        <v>6</v>
      </c>
      <c r="N1484" s="68" t="s">
        <v>349</v>
      </c>
    </row>
    <row r="1485" spans="1:14" ht="95.25" customHeight="1" x14ac:dyDescent="0.25">
      <c r="A1485" s="86">
        <v>1477</v>
      </c>
      <c r="B1485" s="50" t="s">
        <v>1945</v>
      </c>
      <c r="C1485" s="69" t="s">
        <v>1946</v>
      </c>
      <c r="D1485" s="69" t="s">
        <v>45</v>
      </c>
      <c r="E1485" s="69" t="s">
        <v>1405</v>
      </c>
      <c r="F1485" s="69" t="s">
        <v>1513</v>
      </c>
      <c r="G1485" s="87" t="s">
        <v>1514</v>
      </c>
      <c r="H1485" s="47">
        <v>30</v>
      </c>
      <c r="I1485" s="48">
        <v>0.67</v>
      </c>
      <c r="J1485" s="50" t="s">
        <v>1409</v>
      </c>
      <c r="K1485" s="46">
        <v>646863.5</v>
      </c>
      <c r="L1485" s="49">
        <v>646863.5</v>
      </c>
      <c r="M1485" s="50">
        <f t="shared" si="27"/>
        <v>7</v>
      </c>
      <c r="N1485" s="68" t="s">
        <v>349</v>
      </c>
    </row>
    <row r="1486" spans="1:14" ht="95.25" customHeight="1" x14ac:dyDescent="0.25">
      <c r="A1486" s="86">
        <v>1478</v>
      </c>
      <c r="B1486" s="50" t="s">
        <v>1945</v>
      </c>
      <c r="C1486" s="69" t="s">
        <v>1946</v>
      </c>
      <c r="D1486" s="69" t="s">
        <v>45</v>
      </c>
      <c r="E1486" s="69" t="s">
        <v>1405</v>
      </c>
      <c r="F1486" s="69" t="s">
        <v>1516</v>
      </c>
      <c r="G1486" s="87" t="s">
        <v>1517</v>
      </c>
      <c r="H1486" s="47">
        <v>30</v>
      </c>
      <c r="I1486" s="48">
        <v>0.87</v>
      </c>
      <c r="J1486" s="50" t="s">
        <v>1408</v>
      </c>
      <c r="K1486" s="46">
        <v>664211.25</v>
      </c>
      <c r="L1486" s="49">
        <v>664211.25</v>
      </c>
      <c r="M1486" s="50">
        <f t="shared" si="27"/>
        <v>8</v>
      </c>
      <c r="N1486" s="68" t="s">
        <v>349</v>
      </c>
    </row>
    <row r="1487" spans="1:14" ht="95.25" customHeight="1" x14ac:dyDescent="0.25">
      <c r="A1487" s="86">
        <v>1479</v>
      </c>
      <c r="B1487" s="50" t="s">
        <v>1945</v>
      </c>
      <c r="C1487" s="69" t="s">
        <v>1946</v>
      </c>
      <c r="D1487" s="69" t="s">
        <v>45</v>
      </c>
      <c r="E1487" s="69" t="s">
        <v>1405</v>
      </c>
      <c r="F1487" s="69" t="s">
        <v>1516</v>
      </c>
      <c r="G1487" s="87" t="s">
        <v>1517</v>
      </c>
      <c r="H1487" s="47">
        <v>30</v>
      </c>
      <c r="I1487" s="48">
        <v>0.87</v>
      </c>
      <c r="J1487" s="50" t="s">
        <v>1409</v>
      </c>
      <c r="K1487" s="46">
        <v>669863.5</v>
      </c>
      <c r="L1487" s="49">
        <v>669863.5</v>
      </c>
      <c r="M1487" s="50">
        <f t="shared" si="27"/>
        <v>9</v>
      </c>
      <c r="N1487" s="68" t="s">
        <v>349</v>
      </c>
    </row>
    <row r="1488" spans="1:14" ht="95.25" customHeight="1" x14ac:dyDescent="0.25">
      <c r="A1488" s="86">
        <v>1480</v>
      </c>
      <c r="B1488" s="50" t="s">
        <v>1945</v>
      </c>
      <c r="C1488" s="69" t="s">
        <v>1946</v>
      </c>
      <c r="D1488" s="69" t="s">
        <v>39</v>
      </c>
      <c r="E1488" s="69" t="s">
        <v>1382</v>
      </c>
      <c r="F1488" s="69" t="s">
        <v>1511</v>
      </c>
      <c r="G1488" s="69" t="s">
        <v>1511</v>
      </c>
      <c r="H1488" s="47">
        <v>45</v>
      </c>
      <c r="I1488" s="48"/>
      <c r="J1488" s="50" t="s">
        <v>1512</v>
      </c>
      <c r="K1488" s="49">
        <v>740000</v>
      </c>
      <c r="L1488" s="49">
        <v>779416.31264828052</v>
      </c>
      <c r="M1488" s="50">
        <f t="shared" si="27"/>
        <v>10</v>
      </c>
      <c r="N1488" s="68" t="s">
        <v>349</v>
      </c>
    </row>
    <row r="1489" spans="1:14" ht="95.25" customHeight="1" x14ac:dyDescent="0.25">
      <c r="A1489" s="86">
        <v>1481</v>
      </c>
      <c r="B1489" s="50" t="s">
        <v>1945</v>
      </c>
      <c r="C1489" s="69" t="s">
        <v>1946</v>
      </c>
      <c r="D1489" s="69" t="s">
        <v>1438</v>
      </c>
      <c r="E1489" s="69" t="s">
        <v>1382</v>
      </c>
      <c r="F1489" s="69" t="s">
        <v>1511</v>
      </c>
      <c r="G1489" s="87" t="s">
        <v>1511</v>
      </c>
      <c r="H1489" s="47">
        <v>60</v>
      </c>
      <c r="I1489" s="48" t="s">
        <v>176</v>
      </c>
      <c r="J1489" s="50" t="s">
        <v>1760</v>
      </c>
      <c r="K1489" s="49">
        <v>758227.5</v>
      </c>
      <c r="L1489" s="49">
        <v>741117.65239830234</v>
      </c>
      <c r="M1489" s="50">
        <f t="shared" si="27"/>
        <v>11</v>
      </c>
      <c r="N1489" s="68" t="s">
        <v>349</v>
      </c>
    </row>
    <row r="1490" spans="1:14" ht="95.25" customHeight="1" x14ac:dyDescent="0.25">
      <c r="A1490" s="86">
        <v>1482</v>
      </c>
      <c r="B1490" s="50" t="s">
        <v>1945</v>
      </c>
      <c r="C1490" s="69" t="s">
        <v>1946</v>
      </c>
      <c r="D1490" s="69" t="s">
        <v>1438</v>
      </c>
      <c r="E1490" s="69" t="s">
        <v>1382</v>
      </c>
      <c r="F1490" s="69" t="s">
        <v>1519</v>
      </c>
      <c r="G1490" s="69" t="s">
        <v>1519</v>
      </c>
      <c r="H1490" s="47">
        <v>60</v>
      </c>
      <c r="I1490" s="48" t="s">
        <v>176</v>
      </c>
      <c r="J1490" s="50" t="s">
        <v>1760</v>
      </c>
      <c r="K1490" s="49">
        <v>776627.5</v>
      </c>
      <c r="L1490" s="49">
        <v>759102.44562214182</v>
      </c>
      <c r="M1490" s="50">
        <f t="shared" si="27"/>
        <v>12</v>
      </c>
      <c r="N1490" s="68" t="s">
        <v>349</v>
      </c>
    </row>
    <row r="1491" spans="1:14" ht="95.25" customHeight="1" x14ac:dyDescent="0.25">
      <c r="A1491" s="86">
        <v>1483</v>
      </c>
      <c r="B1491" s="50" t="s">
        <v>1945</v>
      </c>
      <c r="C1491" s="69" t="s">
        <v>1946</v>
      </c>
      <c r="D1491" s="69" t="s">
        <v>1438</v>
      </c>
      <c r="E1491" s="69" t="s">
        <v>1382</v>
      </c>
      <c r="F1491" s="69" t="s">
        <v>1520</v>
      </c>
      <c r="G1491" s="69" t="s">
        <v>1520</v>
      </c>
      <c r="H1491" s="47">
        <v>60</v>
      </c>
      <c r="I1491" s="48" t="s">
        <v>176</v>
      </c>
      <c r="J1491" s="50" t="s">
        <v>1760</v>
      </c>
      <c r="K1491" s="49">
        <v>776627.5</v>
      </c>
      <c r="L1491" s="49">
        <v>759102.44562214182</v>
      </c>
      <c r="M1491" s="50">
        <f t="shared" si="27"/>
        <v>13</v>
      </c>
      <c r="N1491" s="68" t="s">
        <v>349</v>
      </c>
    </row>
    <row r="1492" spans="1:14" ht="95.25" customHeight="1" x14ac:dyDescent="0.25">
      <c r="A1492" s="86">
        <v>1484</v>
      </c>
      <c r="B1492" s="50" t="s">
        <v>1945</v>
      </c>
      <c r="C1492" s="69" t="s">
        <v>1946</v>
      </c>
      <c r="D1492" s="69" t="s">
        <v>1438</v>
      </c>
      <c r="E1492" s="69" t="s">
        <v>1382</v>
      </c>
      <c r="F1492" s="69" t="s">
        <v>1521</v>
      </c>
      <c r="G1492" s="87" t="s">
        <v>1521</v>
      </c>
      <c r="H1492" s="47">
        <v>60</v>
      </c>
      <c r="I1492" s="48" t="s">
        <v>176</v>
      </c>
      <c r="J1492" s="50" t="s">
        <v>1760</v>
      </c>
      <c r="K1492" s="49">
        <v>843327.5</v>
      </c>
      <c r="L1492" s="49">
        <v>824297.32105855993</v>
      </c>
      <c r="M1492" s="50">
        <f t="shared" si="27"/>
        <v>14</v>
      </c>
      <c r="N1492" s="68" t="s">
        <v>349</v>
      </c>
    </row>
    <row r="1493" spans="1:14" ht="95.25" customHeight="1" x14ac:dyDescent="0.25">
      <c r="A1493" s="86">
        <v>1485</v>
      </c>
      <c r="B1493" s="50" t="s">
        <v>1945</v>
      </c>
      <c r="C1493" s="69" t="s">
        <v>1946</v>
      </c>
      <c r="D1493" s="69" t="s">
        <v>1438</v>
      </c>
      <c r="E1493" s="69" t="s">
        <v>1382</v>
      </c>
      <c r="F1493" s="69" t="s">
        <v>1524</v>
      </c>
      <c r="G1493" s="69" t="s">
        <v>1524</v>
      </c>
      <c r="H1493" s="47">
        <v>60</v>
      </c>
      <c r="I1493" s="48" t="s">
        <v>176</v>
      </c>
      <c r="J1493" s="50" t="s">
        <v>1760</v>
      </c>
      <c r="K1493" s="49">
        <v>893927.5</v>
      </c>
      <c r="L1493" s="49">
        <v>873755.50242411857</v>
      </c>
      <c r="M1493" s="50">
        <f t="shared" si="27"/>
        <v>15</v>
      </c>
      <c r="N1493" s="68" t="s">
        <v>349</v>
      </c>
    </row>
    <row r="1494" spans="1:14" ht="95.25" customHeight="1" x14ac:dyDescent="0.25">
      <c r="A1494" s="86">
        <v>1486</v>
      </c>
      <c r="B1494" s="50" t="s">
        <v>1945</v>
      </c>
      <c r="C1494" s="69" t="s">
        <v>1946</v>
      </c>
      <c r="D1494" s="69" t="s">
        <v>138</v>
      </c>
      <c r="E1494" s="69" t="s">
        <v>1394</v>
      </c>
      <c r="F1494" s="69" t="s">
        <v>1522</v>
      </c>
      <c r="G1494" s="87" t="s">
        <v>1523</v>
      </c>
      <c r="H1494" s="50" t="s">
        <v>1356</v>
      </c>
      <c r="I1494" s="48" t="s">
        <v>81</v>
      </c>
      <c r="J1494" s="50" t="s">
        <v>1931</v>
      </c>
      <c r="K1494" s="49">
        <v>948750</v>
      </c>
      <c r="L1494" s="49">
        <v>940953.44623119663</v>
      </c>
      <c r="M1494" s="50">
        <f t="shared" si="27"/>
        <v>16</v>
      </c>
      <c r="N1494" s="68" t="s">
        <v>349</v>
      </c>
    </row>
    <row r="1495" spans="1:14" ht="95.25" customHeight="1" x14ac:dyDescent="0.25">
      <c r="A1495" s="86">
        <v>1487</v>
      </c>
      <c r="B1495" s="50" t="s">
        <v>1945</v>
      </c>
      <c r="C1495" s="69" t="s">
        <v>1946</v>
      </c>
      <c r="D1495" s="69" t="s">
        <v>1438</v>
      </c>
      <c r="E1495" s="69" t="s">
        <v>1382</v>
      </c>
      <c r="F1495" s="69" t="s">
        <v>1761</v>
      </c>
      <c r="G1495" s="69" t="s">
        <v>1761</v>
      </c>
      <c r="H1495" s="47">
        <v>60</v>
      </c>
      <c r="I1495" s="48" t="s">
        <v>176</v>
      </c>
      <c r="J1495" s="50" t="s">
        <v>1760</v>
      </c>
      <c r="K1495" s="49">
        <v>966377.5</v>
      </c>
      <c r="L1495" s="49">
        <v>944570.62574298668</v>
      </c>
      <c r="M1495" s="50">
        <f t="shared" si="27"/>
        <v>17</v>
      </c>
      <c r="N1495" s="68" t="s">
        <v>349</v>
      </c>
    </row>
    <row r="1496" spans="1:14" ht="95.25" customHeight="1" x14ac:dyDescent="0.25">
      <c r="A1496" s="86">
        <v>1488</v>
      </c>
      <c r="B1496" s="50" t="s">
        <v>1945</v>
      </c>
      <c r="C1496" s="69" t="s">
        <v>1946</v>
      </c>
      <c r="D1496" s="69" t="s">
        <v>1438</v>
      </c>
      <c r="E1496" s="69" t="s">
        <v>1382</v>
      </c>
      <c r="F1496" s="69" t="s">
        <v>1769</v>
      </c>
      <c r="G1496" s="69" t="s">
        <v>1769</v>
      </c>
      <c r="H1496" s="47">
        <v>60</v>
      </c>
      <c r="I1496" s="48" t="s">
        <v>176</v>
      </c>
      <c r="J1496" s="50" t="s">
        <v>1760</v>
      </c>
      <c r="K1496" s="49">
        <v>966377.5</v>
      </c>
      <c r="L1496" s="49">
        <v>944570.62574298668</v>
      </c>
      <c r="M1496" s="50">
        <f t="shared" si="27"/>
        <v>18</v>
      </c>
      <c r="N1496" s="68" t="s">
        <v>349</v>
      </c>
    </row>
    <row r="1497" spans="1:14" ht="95.25" customHeight="1" x14ac:dyDescent="0.25">
      <c r="A1497" s="86">
        <v>1489</v>
      </c>
      <c r="B1497" s="50" t="s">
        <v>1945</v>
      </c>
      <c r="C1497" s="69" t="s">
        <v>1946</v>
      </c>
      <c r="D1497" s="69" t="s">
        <v>1438</v>
      </c>
      <c r="E1497" s="69" t="s">
        <v>1526</v>
      </c>
      <c r="F1497" s="69" t="s">
        <v>1527</v>
      </c>
      <c r="G1497" s="87" t="s">
        <v>1535</v>
      </c>
      <c r="H1497" s="47">
        <v>60</v>
      </c>
      <c r="I1497" s="48" t="s">
        <v>176</v>
      </c>
      <c r="J1497" s="50" t="s">
        <v>1760</v>
      </c>
      <c r="K1497" s="49">
        <v>1002027.5</v>
      </c>
      <c r="L1497" s="49">
        <v>1013877.1681627545</v>
      </c>
      <c r="M1497" s="50">
        <f t="shared" si="27"/>
        <v>19</v>
      </c>
      <c r="N1497" s="68" t="s">
        <v>349</v>
      </c>
    </row>
    <row r="1498" spans="1:14" ht="95.25" customHeight="1" x14ac:dyDescent="0.25">
      <c r="A1498" s="86">
        <v>1490</v>
      </c>
      <c r="B1498" s="50" t="s">
        <v>1945</v>
      </c>
      <c r="C1498" s="69" t="s">
        <v>1946</v>
      </c>
      <c r="D1498" s="69" t="s">
        <v>39</v>
      </c>
      <c r="E1498" s="69" t="s">
        <v>1526</v>
      </c>
      <c r="F1498" s="69" t="s">
        <v>1949</v>
      </c>
      <c r="G1498" s="69" t="s">
        <v>1949</v>
      </c>
      <c r="H1498" s="47">
        <v>45</v>
      </c>
      <c r="I1498" s="48"/>
      <c r="J1498" s="50" t="s">
        <v>1670</v>
      </c>
      <c r="K1498" s="49">
        <v>1008000</v>
      </c>
      <c r="L1498" s="49">
        <v>1061691.4096614418</v>
      </c>
      <c r="M1498" s="50">
        <f t="shared" si="27"/>
        <v>20</v>
      </c>
      <c r="N1498" s="68" t="s">
        <v>349</v>
      </c>
    </row>
    <row r="1499" spans="1:14" ht="95.25" customHeight="1" x14ac:dyDescent="0.25">
      <c r="A1499" s="86">
        <v>1491</v>
      </c>
      <c r="B1499" s="50" t="s">
        <v>1945</v>
      </c>
      <c r="C1499" s="69" t="s">
        <v>1946</v>
      </c>
      <c r="D1499" s="69" t="s">
        <v>1438</v>
      </c>
      <c r="E1499" s="69" t="s">
        <v>1526</v>
      </c>
      <c r="F1499" s="69" t="s">
        <v>1527</v>
      </c>
      <c r="G1499" s="87" t="s">
        <v>1528</v>
      </c>
      <c r="H1499" s="47">
        <v>60</v>
      </c>
      <c r="I1499" s="48" t="s">
        <v>176</v>
      </c>
      <c r="J1499" s="50" t="s">
        <v>1760</v>
      </c>
      <c r="K1499" s="49">
        <v>1008927.5</v>
      </c>
      <c r="L1499" s="49">
        <v>1020858.7654346088</v>
      </c>
      <c r="M1499" s="50">
        <f t="shared" si="27"/>
        <v>21</v>
      </c>
      <c r="N1499" s="68" t="s">
        <v>349</v>
      </c>
    </row>
    <row r="1500" spans="1:14" ht="95.25" customHeight="1" x14ac:dyDescent="0.25">
      <c r="A1500" s="86">
        <v>1492</v>
      </c>
      <c r="B1500" s="50" t="s">
        <v>1945</v>
      </c>
      <c r="C1500" s="69" t="s">
        <v>1946</v>
      </c>
      <c r="D1500" s="69" t="s">
        <v>39</v>
      </c>
      <c r="E1500" s="69" t="s">
        <v>1526</v>
      </c>
      <c r="F1500" s="69" t="s">
        <v>1949</v>
      </c>
      <c r="G1500" s="69" t="s">
        <v>1949</v>
      </c>
      <c r="H1500" s="47">
        <v>45</v>
      </c>
      <c r="I1500" s="48"/>
      <c r="J1500" s="50" t="s">
        <v>1555</v>
      </c>
      <c r="K1500" s="49">
        <v>1035000</v>
      </c>
      <c r="L1500" s="49">
        <v>1090129.5724202301</v>
      </c>
      <c r="M1500" s="50">
        <f t="shared" si="27"/>
        <v>22</v>
      </c>
      <c r="N1500" s="68" t="s">
        <v>349</v>
      </c>
    </row>
    <row r="1501" spans="1:14" ht="95.25" customHeight="1" x14ac:dyDescent="0.25">
      <c r="A1501" s="86">
        <v>1493</v>
      </c>
      <c r="B1501" s="50" t="s">
        <v>1945</v>
      </c>
      <c r="C1501" s="69" t="s">
        <v>1946</v>
      </c>
      <c r="D1501" s="69" t="s">
        <v>1438</v>
      </c>
      <c r="E1501" s="69" t="s">
        <v>1526</v>
      </c>
      <c r="F1501" s="69" t="s">
        <v>1527</v>
      </c>
      <c r="G1501" s="87" t="s">
        <v>1544</v>
      </c>
      <c r="H1501" s="47">
        <v>60</v>
      </c>
      <c r="I1501" s="48" t="s">
        <v>176</v>
      </c>
      <c r="J1501" s="50" t="s">
        <v>1760</v>
      </c>
      <c r="K1501" s="49">
        <v>1053777.5</v>
      </c>
      <c r="L1501" s="49">
        <v>1066239.147701662</v>
      </c>
      <c r="M1501" s="50">
        <f t="shared" si="27"/>
        <v>23</v>
      </c>
      <c r="N1501" s="68" t="s">
        <v>349</v>
      </c>
    </row>
    <row r="1502" spans="1:14" ht="95.25" customHeight="1" x14ac:dyDescent="0.25">
      <c r="A1502" s="86">
        <v>1494</v>
      </c>
      <c r="B1502" s="50" t="s">
        <v>1945</v>
      </c>
      <c r="C1502" s="69" t="s">
        <v>1946</v>
      </c>
      <c r="D1502" s="69" t="s">
        <v>47</v>
      </c>
      <c r="E1502" s="69" t="s">
        <v>1526</v>
      </c>
      <c r="F1502" s="69" t="s">
        <v>1527</v>
      </c>
      <c r="G1502" s="87" t="s">
        <v>1765</v>
      </c>
      <c r="H1502" s="47">
        <v>45</v>
      </c>
      <c r="I1502" s="48" t="s">
        <v>1530</v>
      </c>
      <c r="J1502" s="50" t="s">
        <v>1503</v>
      </c>
      <c r="K1502" s="49">
        <v>1070643.1000000001</v>
      </c>
      <c r="L1502" s="49">
        <v>1134007.6693158024</v>
      </c>
      <c r="M1502" s="50">
        <f t="shared" si="27"/>
        <v>24</v>
      </c>
      <c r="N1502" s="68" t="s">
        <v>349</v>
      </c>
    </row>
    <row r="1503" spans="1:14" ht="95.25" customHeight="1" x14ac:dyDescent="0.25">
      <c r="A1503" s="86">
        <v>1495</v>
      </c>
      <c r="B1503" s="50" t="s">
        <v>1945</v>
      </c>
      <c r="C1503" s="69" t="s">
        <v>1946</v>
      </c>
      <c r="D1503" s="69" t="s">
        <v>848</v>
      </c>
      <c r="E1503" s="69" t="s">
        <v>849</v>
      </c>
      <c r="F1503" s="69" t="s">
        <v>1531</v>
      </c>
      <c r="G1503" s="87" t="s">
        <v>1532</v>
      </c>
      <c r="H1503" s="47">
        <v>90</v>
      </c>
      <c r="I1503" s="48" t="s">
        <v>81</v>
      </c>
      <c r="J1503" s="50" t="s">
        <v>1360</v>
      </c>
      <c r="K1503" s="49">
        <v>1071000.8499999999</v>
      </c>
      <c r="L1503" s="49">
        <v>1064028.7692705349</v>
      </c>
      <c r="M1503" s="50">
        <f t="shared" si="27"/>
        <v>25</v>
      </c>
      <c r="N1503" s="68" t="s">
        <v>349</v>
      </c>
    </row>
    <row r="1504" spans="1:14" ht="95.25" customHeight="1" x14ac:dyDescent="0.25">
      <c r="A1504" s="86">
        <v>1496</v>
      </c>
      <c r="B1504" s="50" t="s">
        <v>1945</v>
      </c>
      <c r="C1504" s="69" t="s">
        <v>1946</v>
      </c>
      <c r="D1504" s="69" t="s">
        <v>138</v>
      </c>
      <c r="E1504" s="69" t="s">
        <v>1394</v>
      </c>
      <c r="F1504" s="69" t="s">
        <v>1540</v>
      </c>
      <c r="G1504" s="87" t="s">
        <v>1541</v>
      </c>
      <c r="H1504" s="50" t="s">
        <v>1356</v>
      </c>
      <c r="I1504" s="48" t="s">
        <v>81</v>
      </c>
      <c r="J1504" s="50" t="s">
        <v>1931</v>
      </c>
      <c r="K1504" s="49">
        <v>1081000</v>
      </c>
      <c r="L1504" s="49">
        <v>1072399.0096320682</v>
      </c>
      <c r="M1504" s="50">
        <f t="shared" si="27"/>
        <v>26</v>
      </c>
      <c r="N1504" s="68" t="s">
        <v>349</v>
      </c>
    </row>
    <row r="1505" spans="1:14" ht="95.25" customHeight="1" x14ac:dyDescent="0.25">
      <c r="A1505" s="86">
        <v>1497</v>
      </c>
      <c r="B1505" s="50" t="s">
        <v>1945</v>
      </c>
      <c r="C1505" s="69" t="s">
        <v>1946</v>
      </c>
      <c r="D1505" s="69" t="s">
        <v>25</v>
      </c>
      <c r="E1505" s="69" t="s">
        <v>1347</v>
      </c>
      <c r="F1505" s="69" t="s">
        <v>1533</v>
      </c>
      <c r="G1505" s="87" t="s">
        <v>1534</v>
      </c>
      <c r="H1505" s="47">
        <v>90</v>
      </c>
      <c r="I1505" s="48" t="s">
        <v>81</v>
      </c>
      <c r="J1505" s="50" t="s">
        <v>1350</v>
      </c>
      <c r="K1505" s="49">
        <v>1078223.8999999999</v>
      </c>
      <c r="L1505" s="49">
        <v>1070533.2173891489</v>
      </c>
      <c r="M1505" s="50">
        <f t="shared" si="27"/>
        <v>27</v>
      </c>
      <c r="N1505" s="68" t="s">
        <v>349</v>
      </c>
    </row>
    <row r="1506" spans="1:14" ht="95.25" customHeight="1" x14ac:dyDescent="0.25">
      <c r="A1506" s="86">
        <v>1498</v>
      </c>
      <c r="B1506" s="50" t="s">
        <v>1945</v>
      </c>
      <c r="C1506" s="69" t="s">
        <v>1946</v>
      </c>
      <c r="D1506" s="69" t="s">
        <v>848</v>
      </c>
      <c r="E1506" s="69" t="s">
        <v>849</v>
      </c>
      <c r="F1506" s="69" t="s">
        <v>1536</v>
      </c>
      <c r="G1506" s="87" t="s">
        <v>1537</v>
      </c>
      <c r="H1506" s="47">
        <v>90</v>
      </c>
      <c r="I1506" s="48" t="s">
        <v>81</v>
      </c>
      <c r="J1506" s="50" t="s">
        <v>1360</v>
      </c>
      <c r="K1506" s="49">
        <v>1118672.5900000001</v>
      </c>
      <c r="L1506" s="49">
        <v>1111322.7424494082</v>
      </c>
      <c r="M1506" s="50">
        <f t="shared" si="27"/>
        <v>28</v>
      </c>
      <c r="N1506" s="68" t="s">
        <v>349</v>
      </c>
    </row>
    <row r="1507" spans="1:14" ht="95.25" customHeight="1" x14ac:dyDescent="0.25">
      <c r="A1507" s="86">
        <v>1499</v>
      </c>
      <c r="B1507" s="50" t="s">
        <v>1945</v>
      </c>
      <c r="C1507" s="69" t="s">
        <v>1946</v>
      </c>
      <c r="D1507" s="69" t="s">
        <v>848</v>
      </c>
      <c r="E1507" s="69" t="s">
        <v>849</v>
      </c>
      <c r="F1507" s="69" t="s">
        <v>1542</v>
      </c>
      <c r="G1507" s="87" t="s">
        <v>1543</v>
      </c>
      <c r="H1507" s="47">
        <v>90</v>
      </c>
      <c r="I1507" s="48" t="s">
        <v>81</v>
      </c>
      <c r="J1507" s="50" t="s">
        <v>1360</v>
      </c>
      <c r="K1507" s="49">
        <v>1133465.7699999998</v>
      </c>
      <c r="L1507" s="49">
        <v>1126109.8243292342</v>
      </c>
      <c r="M1507" s="50">
        <f t="shared" si="27"/>
        <v>29</v>
      </c>
      <c r="N1507" s="68" t="s">
        <v>349</v>
      </c>
    </row>
    <row r="1508" spans="1:14" ht="95.25" customHeight="1" x14ac:dyDescent="0.25">
      <c r="A1508" s="86">
        <v>1500</v>
      </c>
      <c r="B1508" s="50" t="s">
        <v>1945</v>
      </c>
      <c r="C1508" s="69" t="s">
        <v>1946</v>
      </c>
      <c r="D1508" s="69" t="s">
        <v>1353</v>
      </c>
      <c r="E1508" s="69" t="s">
        <v>1354</v>
      </c>
      <c r="F1508" s="69" t="s">
        <v>1821</v>
      </c>
      <c r="G1508" s="87" t="s">
        <v>1534</v>
      </c>
      <c r="H1508" s="50" t="s">
        <v>1356</v>
      </c>
      <c r="I1508" s="48" t="s">
        <v>81</v>
      </c>
      <c r="J1508" s="50" t="s">
        <v>1931</v>
      </c>
      <c r="K1508" s="49">
        <v>1133827.45</v>
      </c>
      <c r="L1508" s="49">
        <v>1124715.0129782127</v>
      </c>
      <c r="M1508" s="50">
        <f t="shared" si="27"/>
        <v>30</v>
      </c>
      <c r="N1508" s="68" t="s">
        <v>349</v>
      </c>
    </row>
    <row r="1509" spans="1:14" ht="95.25" customHeight="1" x14ac:dyDescent="0.25">
      <c r="A1509" s="86">
        <v>1501</v>
      </c>
      <c r="B1509" s="50" t="s">
        <v>1945</v>
      </c>
      <c r="C1509" s="69" t="s">
        <v>1946</v>
      </c>
      <c r="D1509" s="69" t="s">
        <v>9</v>
      </c>
      <c r="E1509" s="69" t="s">
        <v>1347</v>
      </c>
      <c r="F1509" s="69" t="s">
        <v>1533</v>
      </c>
      <c r="G1509" s="87" t="s">
        <v>1534</v>
      </c>
      <c r="H1509" s="47" t="s">
        <v>1399</v>
      </c>
      <c r="I1509" s="91" t="s">
        <v>81</v>
      </c>
      <c r="J1509" s="50" t="s">
        <v>1402</v>
      </c>
      <c r="K1509" s="49">
        <v>1162318</v>
      </c>
      <c r="L1509" s="49">
        <v>1154144.2643248725</v>
      </c>
      <c r="M1509" s="50">
        <f t="shared" si="27"/>
        <v>31</v>
      </c>
      <c r="N1509" s="68" t="s">
        <v>349</v>
      </c>
    </row>
    <row r="1510" spans="1:14" ht="95.25" customHeight="1" x14ac:dyDescent="0.25">
      <c r="A1510" s="86">
        <v>1502</v>
      </c>
      <c r="B1510" s="50" t="s">
        <v>1945</v>
      </c>
      <c r="C1510" s="69" t="s">
        <v>1946</v>
      </c>
      <c r="D1510" s="69" t="s">
        <v>1438</v>
      </c>
      <c r="E1510" s="69" t="s">
        <v>1465</v>
      </c>
      <c r="F1510" s="69" t="s">
        <v>1561</v>
      </c>
      <c r="G1510" s="69" t="s">
        <v>1562</v>
      </c>
      <c r="H1510" s="47">
        <v>60</v>
      </c>
      <c r="I1510" s="48" t="s">
        <v>81</v>
      </c>
      <c r="J1510" s="50" t="s">
        <v>1760</v>
      </c>
      <c r="K1510" s="49">
        <v>1168787.8500000001</v>
      </c>
      <c r="L1510" s="49">
        <v>1158807.3522799634</v>
      </c>
      <c r="M1510" s="50">
        <f t="shared" si="27"/>
        <v>32</v>
      </c>
      <c r="N1510" s="68" t="s">
        <v>349</v>
      </c>
    </row>
    <row r="1511" spans="1:14" ht="95.25" customHeight="1" x14ac:dyDescent="0.25">
      <c r="A1511" s="86">
        <v>1503</v>
      </c>
      <c r="B1511" s="50" t="s">
        <v>1945</v>
      </c>
      <c r="C1511" s="69" t="s">
        <v>1946</v>
      </c>
      <c r="D1511" s="69" t="s">
        <v>848</v>
      </c>
      <c r="E1511" s="69" t="s">
        <v>849</v>
      </c>
      <c r="F1511" s="69" t="s">
        <v>1545</v>
      </c>
      <c r="G1511" s="87" t="s">
        <v>1546</v>
      </c>
      <c r="H1511" s="47">
        <v>90</v>
      </c>
      <c r="I1511" s="48" t="s">
        <v>81</v>
      </c>
      <c r="J1511" s="50" t="s">
        <v>1360</v>
      </c>
      <c r="K1511" s="49">
        <v>1177254.3699999999</v>
      </c>
      <c r="L1511" s="49">
        <v>1169555.1117765405</v>
      </c>
      <c r="M1511" s="50">
        <f t="shared" si="27"/>
        <v>33</v>
      </c>
      <c r="N1511" s="68" t="s">
        <v>349</v>
      </c>
    </row>
    <row r="1512" spans="1:14" ht="95.25" customHeight="1" x14ac:dyDescent="0.25">
      <c r="A1512" s="86">
        <v>1504</v>
      </c>
      <c r="B1512" s="50" t="s">
        <v>1945</v>
      </c>
      <c r="C1512" s="69" t="s">
        <v>1946</v>
      </c>
      <c r="D1512" s="69" t="s">
        <v>1438</v>
      </c>
      <c r="E1512" s="69" t="s">
        <v>1465</v>
      </c>
      <c r="F1512" s="69" t="s">
        <v>1565</v>
      </c>
      <c r="G1512" s="87" t="s">
        <v>1548</v>
      </c>
      <c r="H1512" s="47">
        <v>60</v>
      </c>
      <c r="I1512" s="48" t="s">
        <v>81</v>
      </c>
      <c r="J1512" s="50" t="s">
        <v>1760</v>
      </c>
      <c r="K1512" s="49">
        <v>1190984</v>
      </c>
      <c r="L1512" s="49">
        <v>1180813.965210025</v>
      </c>
      <c r="M1512" s="50">
        <f t="shared" si="27"/>
        <v>34</v>
      </c>
      <c r="N1512" s="68" t="s">
        <v>349</v>
      </c>
    </row>
    <row r="1513" spans="1:14" ht="95.25" customHeight="1" x14ac:dyDescent="0.25">
      <c r="A1513" s="86">
        <v>1505</v>
      </c>
      <c r="B1513" s="50" t="s">
        <v>1945</v>
      </c>
      <c r="C1513" s="69" t="s">
        <v>1946</v>
      </c>
      <c r="D1513" s="69" t="s">
        <v>1438</v>
      </c>
      <c r="E1513" s="69" t="s">
        <v>1465</v>
      </c>
      <c r="F1513" s="69" t="s">
        <v>1566</v>
      </c>
      <c r="G1513" s="69" t="s">
        <v>1550</v>
      </c>
      <c r="H1513" s="47">
        <v>60</v>
      </c>
      <c r="I1513" s="48" t="s">
        <v>81</v>
      </c>
      <c r="J1513" s="50" t="s">
        <v>1760</v>
      </c>
      <c r="K1513" s="49">
        <v>1193479.5</v>
      </c>
      <c r="L1513" s="49">
        <v>1183288.1556694952</v>
      </c>
      <c r="M1513" s="50">
        <f t="shared" si="27"/>
        <v>35</v>
      </c>
      <c r="N1513" s="68" t="s">
        <v>349</v>
      </c>
    </row>
    <row r="1514" spans="1:14" ht="95.25" customHeight="1" x14ac:dyDescent="0.25">
      <c r="A1514" s="86">
        <v>1506</v>
      </c>
      <c r="B1514" s="50" t="s">
        <v>1945</v>
      </c>
      <c r="C1514" s="69" t="s">
        <v>1946</v>
      </c>
      <c r="D1514" s="69" t="s">
        <v>848</v>
      </c>
      <c r="E1514" s="69" t="s">
        <v>849</v>
      </c>
      <c r="F1514" s="69" t="s">
        <v>1551</v>
      </c>
      <c r="G1514" s="87" t="s">
        <v>1552</v>
      </c>
      <c r="H1514" s="47">
        <v>90</v>
      </c>
      <c r="I1514" s="48" t="s">
        <v>81</v>
      </c>
      <c r="J1514" s="50" t="s">
        <v>1360</v>
      </c>
      <c r="K1514" s="49">
        <v>1194769.81</v>
      </c>
      <c r="L1514" s="49">
        <v>1186895.9866838425</v>
      </c>
      <c r="M1514" s="50">
        <f t="shared" si="27"/>
        <v>36</v>
      </c>
      <c r="N1514" s="68" t="s">
        <v>349</v>
      </c>
    </row>
    <row r="1515" spans="1:14" ht="95.25" customHeight="1" x14ac:dyDescent="0.25">
      <c r="A1515" s="86">
        <v>1507</v>
      </c>
      <c r="B1515" s="50" t="s">
        <v>1945</v>
      </c>
      <c r="C1515" s="69" t="s">
        <v>1946</v>
      </c>
      <c r="D1515" s="69" t="s">
        <v>1438</v>
      </c>
      <c r="E1515" s="69" t="s">
        <v>1465</v>
      </c>
      <c r="F1515" s="69" t="s">
        <v>1567</v>
      </c>
      <c r="G1515" s="69" t="s">
        <v>1568</v>
      </c>
      <c r="H1515" s="47">
        <v>60</v>
      </c>
      <c r="I1515" s="48" t="s">
        <v>81</v>
      </c>
      <c r="J1515" s="50" t="s">
        <v>1760</v>
      </c>
      <c r="K1515" s="49">
        <v>1202984.25</v>
      </c>
      <c r="L1515" s="49">
        <v>1192711.7428342514</v>
      </c>
      <c r="M1515" s="50">
        <f t="shared" si="27"/>
        <v>37</v>
      </c>
      <c r="N1515" s="68" t="s">
        <v>349</v>
      </c>
    </row>
    <row r="1516" spans="1:14" ht="95.25" customHeight="1" x14ac:dyDescent="0.25">
      <c r="A1516" s="86">
        <v>1508</v>
      </c>
      <c r="B1516" s="50" t="s">
        <v>1945</v>
      </c>
      <c r="C1516" s="69" t="s">
        <v>1946</v>
      </c>
      <c r="D1516" s="69" t="s">
        <v>1438</v>
      </c>
      <c r="E1516" s="69" t="s">
        <v>1465</v>
      </c>
      <c r="F1516" s="69" t="s">
        <v>1575</v>
      </c>
      <c r="G1516" s="69" t="s">
        <v>1576</v>
      </c>
      <c r="H1516" s="47">
        <v>60</v>
      </c>
      <c r="I1516" s="48" t="s">
        <v>81</v>
      </c>
      <c r="J1516" s="50" t="s">
        <v>1760</v>
      </c>
      <c r="K1516" s="49">
        <v>1218210.25</v>
      </c>
      <c r="L1516" s="49">
        <v>1207807.7251768252</v>
      </c>
      <c r="M1516" s="50">
        <f t="shared" si="27"/>
        <v>38</v>
      </c>
      <c r="N1516" s="68" t="s">
        <v>349</v>
      </c>
    </row>
    <row r="1517" spans="1:14" ht="95.25" customHeight="1" x14ac:dyDescent="0.25">
      <c r="A1517" s="86">
        <v>1509</v>
      </c>
      <c r="B1517" s="50" t="s">
        <v>1945</v>
      </c>
      <c r="C1517" s="69" t="s">
        <v>1946</v>
      </c>
      <c r="D1517" s="69" t="s">
        <v>47</v>
      </c>
      <c r="E1517" s="69" t="s">
        <v>1500</v>
      </c>
      <c r="F1517" s="69" t="s">
        <v>1547</v>
      </c>
      <c r="G1517" s="69" t="s">
        <v>1548</v>
      </c>
      <c r="H1517" s="47">
        <v>45</v>
      </c>
      <c r="I1517" s="48" t="s">
        <v>1502</v>
      </c>
      <c r="J1517" s="50" t="s">
        <v>1503</v>
      </c>
      <c r="K1517" s="49">
        <v>1220876.8</v>
      </c>
      <c r="L1517" s="49">
        <v>1305729.3205278015</v>
      </c>
      <c r="M1517" s="50">
        <f t="shared" si="27"/>
        <v>39</v>
      </c>
      <c r="N1517" s="68" t="s">
        <v>349</v>
      </c>
    </row>
    <row r="1518" spans="1:14" ht="95.25" customHeight="1" x14ac:dyDescent="0.25">
      <c r="A1518" s="86">
        <v>1510</v>
      </c>
      <c r="B1518" s="50" t="s">
        <v>1945</v>
      </c>
      <c r="C1518" s="69" t="s">
        <v>1946</v>
      </c>
      <c r="D1518" s="69" t="s">
        <v>39</v>
      </c>
      <c r="E1518" s="69" t="s">
        <v>1465</v>
      </c>
      <c r="F1518" s="69" t="s">
        <v>1824</v>
      </c>
      <c r="G1518" s="69" t="s">
        <v>1825</v>
      </c>
      <c r="H1518" s="47">
        <v>60</v>
      </c>
      <c r="I1518" s="48" t="s">
        <v>176</v>
      </c>
      <c r="J1518" s="50" t="s">
        <v>1512</v>
      </c>
      <c r="K1518" s="49">
        <v>1221000</v>
      </c>
      <c r="L1518" s="49">
        <v>1267971.1059058679</v>
      </c>
      <c r="M1518" s="50">
        <f t="shared" si="27"/>
        <v>40</v>
      </c>
      <c r="N1518" s="68" t="s">
        <v>349</v>
      </c>
    </row>
    <row r="1519" spans="1:14" ht="95.25" customHeight="1" x14ac:dyDescent="0.25">
      <c r="A1519" s="86">
        <v>1511</v>
      </c>
      <c r="B1519" s="50" t="s">
        <v>1945</v>
      </c>
      <c r="C1519" s="69" t="s">
        <v>1946</v>
      </c>
      <c r="D1519" s="69" t="s">
        <v>39</v>
      </c>
      <c r="E1519" s="69" t="s">
        <v>1465</v>
      </c>
      <c r="F1519" s="69" t="s">
        <v>1771</v>
      </c>
      <c r="G1519" s="69" t="s">
        <v>1570</v>
      </c>
      <c r="H1519" s="47">
        <v>90</v>
      </c>
      <c r="I1519" s="48" t="s">
        <v>176</v>
      </c>
      <c r="J1519" s="50" t="s">
        <v>292</v>
      </c>
      <c r="K1519" s="49">
        <v>1223000</v>
      </c>
      <c r="L1519" s="49">
        <v>1270048.0446542802</v>
      </c>
      <c r="M1519" s="50">
        <f t="shared" si="27"/>
        <v>41</v>
      </c>
      <c r="N1519" s="68" t="s">
        <v>349</v>
      </c>
    </row>
    <row r="1520" spans="1:14" ht="95.25" customHeight="1" x14ac:dyDescent="0.25">
      <c r="A1520" s="86">
        <v>1512</v>
      </c>
      <c r="B1520" s="50" t="s">
        <v>1945</v>
      </c>
      <c r="C1520" s="69" t="s">
        <v>1946</v>
      </c>
      <c r="D1520" s="69" t="s">
        <v>39</v>
      </c>
      <c r="E1520" s="69" t="s">
        <v>1465</v>
      </c>
      <c r="F1520" s="69" t="s">
        <v>1823</v>
      </c>
      <c r="G1520" s="69" t="s">
        <v>1562</v>
      </c>
      <c r="H1520" s="47">
        <v>60</v>
      </c>
      <c r="I1520" s="48" t="s">
        <v>176</v>
      </c>
      <c r="J1520" s="50" t="s">
        <v>292</v>
      </c>
      <c r="K1520" s="49">
        <v>1226000</v>
      </c>
      <c r="L1520" s="49">
        <v>1273163.4527768991</v>
      </c>
      <c r="M1520" s="50">
        <f t="shared" si="27"/>
        <v>42</v>
      </c>
      <c r="N1520" s="68" t="s">
        <v>349</v>
      </c>
    </row>
    <row r="1521" spans="1:14" ht="95.25" customHeight="1" x14ac:dyDescent="0.25">
      <c r="A1521" s="86">
        <v>1513</v>
      </c>
      <c r="B1521" s="50" t="s">
        <v>1945</v>
      </c>
      <c r="C1521" s="69" t="s">
        <v>1946</v>
      </c>
      <c r="D1521" s="69" t="s">
        <v>1438</v>
      </c>
      <c r="E1521" s="69" t="s">
        <v>1465</v>
      </c>
      <c r="F1521" s="69" t="s">
        <v>1577</v>
      </c>
      <c r="G1521" s="87" t="s">
        <v>1554</v>
      </c>
      <c r="H1521" s="47">
        <v>60</v>
      </c>
      <c r="I1521" s="48" t="s">
        <v>81</v>
      </c>
      <c r="J1521" s="50" t="s">
        <v>1760</v>
      </c>
      <c r="K1521" s="49">
        <v>1231735.3999999999</v>
      </c>
      <c r="L1521" s="49">
        <v>1221217.3813951791</v>
      </c>
      <c r="M1521" s="50">
        <f t="shared" si="27"/>
        <v>43</v>
      </c>
      <c r="N1521" s="68" t="s">
        <v>349</v>
      </c>
    </row>
    <row r="1522" spans="1:14" ht="95.25" customHeight="1" x14ac:dyDescent="0.25">
      <c r="A1522" s="86">
        <v>1514</v>
      </c>
      <c r="B1522" s="50" t="s">
        <v>1945</v>
      </c>
      <c r="C1522" s="69" t="s">
        <v>1946</v>
      </c>
      <c r="D1522" s="69" t="s">
        <v>39</v>
      </c>
      <c r="E1522" s="69" t="s">
        <v>1465</v>
      </c>
      <c r="F1522" s="69" t="s">
        <v>1828</v>
      </c>
      <c r="G1522" s="69" t="s">
        <v>1550</v>
      </c>
      <c r="H1522" s="47">
        <v>90</v>
      </c>
      <c r="I1522" s="48" t="s">
        <v>176</v>
      </c>
      <c r="J1522" s="50" t="s">
        <v>1555</v>
      </c>
      <c r="K1522" s="49">
        <v>1246000</v>
      </c>
      <c r="L1522" s="49">
        <v>1293932.8402610247</v>
      </c>
      <c r="M1522" s="50">
        <f t="shared" si="27"/>
        <v>44</v>
      </c>
      <c r="N1522" s="68" t="s">
        <v>349</v>
      </c>
    </row>
    <row r="1523" spans="1:14" ht="95.25" customHeight="1" x14ac:dyDescent="0.25">
      <c r="A1523" s="86">
        <v>1515</v>
      </c>
      <c r="B1523" s="50" t="s">
        <v>1945</v>
      </c>
      <c r="C1523" s="69" t="s">
        <v>1946</v>
      </c>
      <c r="D1523" s="69" t="s">
        <v>39</v>
      </c>
      <c r="E1523" s="69" t="s">
        <v>1465</v>
      </c>
      <c r="F1523" s="69" t="s">
        <v>1827</v>
      </c>
      <c r="G1523" s="69" t="s">
        <v>1568</v>
      </c>
      <c r="H1523" s="47">
        <v>60</v>
      </c>
      <c r="I1523" s="48" t="s">
        <v>176</v>
      </c>
      <c r="J1523" s="50" t="s">
        <v>292</v>
      </c>
      <c r="K1523" s="49">
        <v>1257000</v>
      </c>
      <c r="L1523" s="49">
        <v>1305356.0033772937</v>
      </c>
      <c r="M1523" s="50">
        <f t="shared" si="27"/>
        <v>45</v>
      </c>
      <c r="N1523" s="68" t="s">
        <v>349</v>
      </c>
    </row>
    <row r="1524" spans="1:14" ht="95.25" customHeight="1" x14ac:dyDescent="0.25">
      <c r="A1524" s="86">
        <v>1516</v>
      </c>
      <c r="B1524" s="50" t="s">
        <v>1945</v>
      </c>
      <c r="C1524" s="69" t="s">
        <v>1946</v>
      </c>
      <c r="D1524" s="69" t="s">
        <v>1438</v>
      </c>
      <c r="E1524" s="69" t="s">
        <v>1465</v>
      </c>
      <c r="F1524" s="69" t="s">
        <v>1569</v>
      </c>
      <c r="G1524" s="69" t="s">
        <v>1557</v>
      </c>
      <c r="H1524" s="47">
        <v>60</v>
      </c>
      <c r="I1524" s="48" t="s">
        <v>81</v>
      </c>
      <c r="J1524" s="50" t="s">
        <v>1760</v>
      </c>
      <c r="K1524" s="49">
        <v>1257401.1000000001</v>
      </c>
      <c r="L1524" s="49">
        <v>1246663.9171898593</v>
      </c>
      <c r="M1524" s="50">
        <f t="shared" si="27"/>
        <v>46</v>
      </c>
      <c r="N1524" s="68" t="s">
        <v>349</v>
      </c>
    </row>
    <row r="1525" spans="1:14" ht="95.25" customHeight="1" x14ac:dyDescent="0.25">
      <c r="A1525" s="86">
        <v>1517</v>
      </c>
      <c r="B1525" s="50" t="s">
        <v>1945</v>
      </c>
      <c r="C1525" s="69" t="s">
        <v>1946</v>
      </c>
      <c r="D1525" s="69" t="s">
        <v>1438</v>
      </c>
      <c r="E1525" s="69" t="s">
        <v>1465</v>
      </c>
      <c r="F1525" s="69" t="s">
        <v>1569</v>
      </c>
      <c r="G1525" s="69" t="s">
        <v>1570</v>
      </c>
      <c r="H1525" s="47">
        <v>60</v>
      </c>
      <c r="I1525" s="48" t="s">
        <v>81</v>
      </c>
      <c r="J1525" s="50" t="s">
        <v>1760</v>
      </c>
      <c r="K1525" s="49">
        <v>1264275.8</v>
      </c>
      <c r="L1525" s="49">
        <v>1253479.9128427219</v>
      </c>
      <c r="M1525" s="50">
        <f t="shared" si="27"/>
        <v>47</v>
      </c>
      <c r="N1525" s="68" t="s">
        <v>349</v>
      </c>
    </row>
    <row r="1526" spans="1:14" ht="95.25" customHeight="1" x14ac:dyDescent="0.25">
      <c r="A1526" s="86">
        <v>1518</v>
      </c>
      <c r="B1526" s="50" t="s">
        <v>1945</v>
      </c>
      <c r="C1526" s="69" t="s">
        <v>1946</v>
      </c>
      <c r="D1526" s="69" t="s">
        <v>39</v>
      </c>
      <c r="E1526" s="69" t="s">
        <v>1465</v>
      </c>
      <c r="F1526" s="69" t="s">
        <v>1826</v>
      </c>
      <c r="G1526" s="69" t="s">
        <v>1557</v>
      </c>
      <c r="H1526" s="47">
        <v>60</v>
      </c>
      <c r="I1526" s="48" t="s">
        <v>176</v>
      </c>
      <c r="J1526" s="50" t="s">
        <v>1555</v>
      </c>
      <c r="K1526" s="49">
        <v>1270000</v>
      </c>
      <c r="L1526" s="49">
        <v>1318856.1052419753</v>
      </c>
      <c r="M1526" s="50">
        <f t="shared" si="27"/>
        <v>48</v>
      </c>
      <c r="N1526" s="68" t="s">
        <v>349</v>
      </c>
    </row>
    <row r="1527" spans="1:14" ht="95.25" customHeight="1" x14ac:dyDescent="0.25">
      <c r="A1527" s="86">
        <v>1519</v>
      </c>
      <c r="B1527" s="50" t="s">
        <v>1945</v>
      </c>
      <c r="C1527" s="69" t="s">
        <v>1946</v>
      </c>
      <c r="D1527" s="69" t="s">
        <v>1438</v>
      </c>
      <c r="E1527" s="69" t="s">
        <v>1465</v>
      </c>
      <c r="F1527" s="69" t="s">
        <v>1578</v>
      </c>
      <c r="G1527" s="69" t="s">
        <v>1579</v>
      </c>
      <c r="H1527" s="47">
        <v>60</v>
      </c>
      <c r="I1527" s="48" t="s">
        <v>81</v>
      </c>
      <c r="J1527" s="50" t="s">
        <v>1760</v>
      </c>
      <c r="K1527" s="49">
        <v>1276757.8999999999</v>
      </c>
      <c r="L1527" s="49">
        <v>1265855.4258598138</v>
      </c>
      <c r="M1527" s="50">
        <f t="shared" si="27"/>
        <v>49</v>
      </c>
      <c r="N1527" s="68" t="s">
        <v>349</v>
      </c>
    </row>
    <row r="1528" spans="1:14" ht="95.25" customHeight="1" x14ac:dyDescent="0.25">
      <c r="A1528" s="86">
        <v>1520</v>
      </c>
      <c r="B1528" s="50" t="s">
        <v>1945</v>
      </c>
      <c r="C1528" s="69" t="s">
        <v>1946</v>
      </c>
      <c r="D1528" s="69" t="s">
        <v>1438</v>
      </c>
      <c r="E1528" s="69" t="s">
        <v>1465</v>
      </c>
      <c r="F1528" s="69" t="s">
        <v>1578</v>
      </c>
      <c r="G1528" s="69" t="s">
        <v>1564</v>
      </c>
      <c r="H1528" s="47">
        <v>60</v>
      </c>
      <c r="I1528" s="48" t="s">
        <v>81</v>
      </c>
      <c r="J1528" s="50" t="s">
        <v>1760</v>
      </c>
      <c r="K1528" s="49">
        <v>1283762.55</v>
      </c>
      <c r="L1528" s="49">
        <v>1272800.2618453589</v>
      </c>
      <c r="M1528" s="50">
        <f t="shared" si="27"/>
        <v>50</v>
      </c>
      <c r="N1528" s="68" t="s">
        <v>349</v>
      </c>
    </row>
    <row r="1529" spans="1:14" ht="95.25" customHeight="1" x14ac:dyDescent="0.25">
      <c r="A1529" s="86">
        <v>1521</v>
      </c>
      <c r="B1529" s="50" t="s">
        <v>1945</v>
      </c>
      <c r="C1529" s="69" t="s">
        <v>1946</v>
      </c>
      <c r="D1529" s="69" t="s">
        <v>39</v>
      </c>
      <c r="E1529" s="69" t="s">
        <v>1465</v>
      </c>
      <c r="F1529" s="69" t="s">
        <v>1553</v>
      </c>
      <c r="G1529" s="69" t="s">
        <v>1554</v>
      </c>
      <c r="H1529" s="47">
        <v>90</v>
      </c>
      <c r="I1529" s="48" t="s">
        <v>176</v>
      </c>
      <c r="J1529" s="50" t="s">
        <v>292</v>
      </c>
      <c r="K1529" s="49">
        <v>1288000</v>
      </c>
      <c r="L1529" s="49">
        <v>1279589.4033582441</v>
      </c>
      <c r="M1529" s="50">
        <f t="shared" si="27"/>
        <v>51</v>
      </c>
      <c r="N1529" s="68" t="s">
        <v>349</v>
      </c>
    </row>
    <row r="1530" spans="1:14" ht="95.25" customHeight="1" x14ac:dyDescent="0.25">
      <c r="A1530" s="86">
        <v>1522</v>
      </c>
      <c r="B1530" s="50" t="s">
        <v>1945</v>
      </c>
      <c r="C1530" s="69" t="s">
        <v>1946</v>
      </c>
      <c r="D1530" s="69" t="s">
        <v>47</v>
      </c>
      <c r="E1530" s="69" t="s">
        <v>1500</v>
      </c>
      <c r="F1530" s="69" t="s">
        <v>1556</v>
      </c>
      <c r="G1530" s="69" t="s">
        <v>1557</v>
      </c>
      <c r="H1530" s="47">
        <v>45</v>
      </c>
      <c r="I1530" s="48" t="s">
        <v>1558</v>
      </c>
      <c r="J1530" s="50" t="s">
        <v>1503</v>
      </c>
      <c r="K1530" s="49">
        <v>1288713</v>
      </c>
      <c r="L1530" s="49">
        <v>1378280.2243808256</v>
      </c>
      <c r="M1530" s="50">
        <f t="shared" si="27"/>
        <v>52</v>
      </c>
      <c r="N1530" s="68" t="s">
        <v>349</v>
      </c>
    </row>
    <row r="1531" spans="1:14" ht="95.25" customHeight="1" x14ac:dyDescent="0.25">
      <c r="A1531" s="86">
        <v>1523</v>
      </c>
      <c r="B1531" s="50" t="s">
        <v>1945</v>
      </c>
      <c r="C1531" s="69" t="s">
        <v>1946</v>
      </c>
      <c r="D1531" s="69" t="s">
        <v>1438</v>
      </c>
      <c r="E1531" s="69" t="s">
        <v>1465</v>
      </c>
      <c r="F1531" s="69" t="s">
        <v>1580</v>
      </c>
      <c r="G1531" s="69" t="s">
        <v>1573</v>
      </c>
      <c r="H1531" s="47">
        <v>60</v>
      </c>
      <c r="I1531" s="48" t="s">
        <v>81</v>
      </c>
      <c r="J1531" s="50" t="s">
        <v>1760</v>
      </c>
      <c r="K1531" s="49">
        <v>1297998.3999999999</v>
      </c>
      <c r="L1531" s="49">
        <v>1286914.5492636913</v>
      </c>
      <c r="M1531" s="50">
        <f t="shared" si="27"/>
        <v>53</v>
      </c>
      <c r="N1531" s="68" t="s">
        <v>349</v>
      </c>
    </row>
    <row r="1532" spans="1:14" ht="95.25" customHeight="1" x14ac:dyDescent="0.25">
      <c r="A1532" s="86">
        <v>1524</v>
      </c>
      <c r="B1532" s="50" t="s">
        <v>1945</v>
      </c>
      <c r="C1532" s="69" t="s">
        <v>1946</v>
      </c>
      <c r="D1532" s="69" t="s">
        <v>44</v>
      </c>
      <c r="E1532" s="69" t="s">
        <v>1361</v>
      </c>
      <c r="F1532" s="69" t="s">
        <v>1531</v>
      </c>
      <c r="G1532" s="87" t="s">
        <v>1559</v>
      </c>
      <c r="H1532" s="47">
        <v>30</v>
      </c>
      <c r="I1532" s="48" t="s">
        <v>1363</v>
      </c>
      <c r="J1532" s="50" t="s">
        <v>1364</v>
      </c>
      <c r="K1532" s="49">
        <v>1300000</v>
      </c>
      <c r="L1532" s="49">
        <v>1291537.16362755</v>
      </c>
      <c r="M1532" s="50">
        <f t="shared" si="27"/>
        <v>54</v>
      </c>
      <c r="N1532" s="68" t="s">
        <v>349</v>
      </c>
    </row>
    <row r="1533" spans="1:14" ht="95.25" customHeight="1" x14ac:dyDescent="0.25">
      <c r="A1533" s="86">
        <v>1525</v>
      </c>
      <c r="B1533" s="50" t="s">
        <v>1945</v>
      </c>
      <c r="C1533" s="69" t="s">
        <v>1946</v>
      </c>
      <c r="D1533" s="69" t="s">
        <v>44</v>
      </c>
      <c r="E1533" s="69" t="s">
        <v>1361</v>
      </c>
      <c r="F1533" s="69" t="s">
        <v>1839</v>
      </c>
      <c r="G1533" s="87" t="s">
        <v>1847</v>
      </c>
      <c r="H1533" s="47">
        <v>30</v>
      </c>
      <c r="I1533" s="48" t="s">
        <v>1363</v>
      </c>
      <c r="J1533" s="50" t="s">
        <v>1364</v>
      </c>
      <c r="K1533" s="49">
        <v>1300000.01</v>
      </c>
      <c r="L1533" s="49">
        <v>1291458.8139658074</v>
      </c>
      <c r="M1533" s="50">
        <f t="shared" si="27"/>
        <v>55</v>
      </c>
      <c r="N1533" s="68" t="s">
        <v>349</v>
      </c>
    </row>
    <row r="1534" spans="1:14" ht="95.25" customHeight="1" x14ac:dyDescent="0.25">
      <c r="A1534" s="86">
        <v>1526</v>
      </c>
      <c r="B1534" s="50" t="s">
        <v>1945</v>
      </c>
      <c r="C1534" s="69" t="s">
        <v>1946</v>
      </c>
      <c r="D1534" s="69" t="s">
        <v>44</v>
      </c>
      <c r="E1534" s="69" t="s">
        <v>1361</v>
      </c>
      <c r="F1534" s="69" t="s">
        <v>1545</v>
      </c>
      <c r="G1534" s="87" t="s">
        <v>1571</v>
      </c>
      <c r="H1534" s="47">
        <v>30</v>
      </c>
      <c r="I1534" s="48" t="s">
        <v>1363</v>
      </c>
      <c r="J1534" s="50" t="s">
        <v>1364</v>
      </c>
      <c r="K1534" s="49">
        <v>1300000.02</v>
      </c>
      <c r="L1534" s="49">
        <v>1291498.0036987292</v>
      </c>
      <c r="M1534" s="50">
        <f t="shared" si="27"/>
        <v>56</v>
      </c>
      <c r="N1534" s="68" t="s">
        <v>349</v>
      </c>
    </row>
    <row r="1535" spans="1:14" ht="95.25" customHeight="1" x14ac:dyDescent="0.25">
      <c r="A1535" s="86">
        <v>1527</v>
      </c>
      <c r="B1535" s="50" t="s">
        <v>1945</v>
      </c>
      <c r="C1535" s="69" t="s">
        <v>1946</v>
      </c>
      <c r="D1535" s="69" t="s">
        <v>44</v>
      </c>
      <c r="E1535" s="69" t="s">
        <v>1361</v>
      </c>
      <c r="F1535" s="69" t="s">
        <v>1846</v>
      </c>
      <c r="G1535" s="87" t="s">
        <v>1560</v>
      </c>
      <c r="H1535" s="47">
        <v>30</v>
      </c>
      <c r="I1535" s="48" t="s">
        <v>1363</v>
      </c>
      <c r="J1535" s="50" t="s">
        <v>1364</v>
      </c>
      <c r="K1535" s="49">
        <v>1300000.03</v>
      </c>
      <c r="L1535" s="49">
        <v>1291563.313298204</v>
      </c>
      <c r="M1535" s="50">
        <f t="shared" si="27"/>
        <v>57</v>
      </c>
      <c r="N1535" s="68" t="s">
        <v>349</v>
      </c>
    </row>
    <row r="1536" spans="1:14" ht="95.25" customHeight="1" x14ac:dyDescent="0.25">
      <c r="A1536" s="86">
        <v>1528</v>
      </c>
      <c r="B1536" s="50" t="s">
        <v>1945</v>
      </c>
      <c r="C1536" s="69" t="s">
        <v>1946</v>
      </c>
      <c r="D1536" s="69" t="s">
        <v>44</v>
      </c>
      <c r="E1536" s="69" t="s">
        <v>1361</v>
      </c>
      <c r="F1536" s="69" t="s">
        <v>1551</v>
      </c>
      <c r="G1536" s="87" t="s">
        <v>1574</v>
      </c>
      <c r="H1536" s="47">
        <v>30</v>
      </c>
      <c r="I1536" s="48" t="s">
        <v>1363</v>
      </c>
      <c r="J1536" s="50" t="s">
        <v>1364</v>
      </c>
      <c r="K1536" s="49">
        <v>1300000.04</v>
      </c>
      <c r="L1536" s="49">
        <v>1291432.7239025522</v>
      </c>
      <c r="M1536" s="50">
        <f t="shared" si="27"/>
        <v>58</v>
      </c>
      <c r="N1536" s="68" t="s">
        <v>349</v>
      </c>
    </row>
    <row r="1537" spans="1:14" ht="95.25" customHeight="1" x14ac:dyDescent="0.25">
      <c r="A1537" s="86">
        <v>1529</v>
      </c>
      <c r="B1537" s="50" t="s">
        <v>1945</v>
      </c>
      <c r="C1537" s="69" t="s">
        <v>1946</v>
      </c>
      <c r="D1537" s="69" t="s">
        <v>1438</v>
      </c>
      <c r="E1537" s="69" t="s">
        <v>1465</v>
      </c>
      <c r="F1537" s="69" t="s">
        <v>1586</v>
      </c>
      <c r="G1537" s="69" t="s">
        <v>1587</v>
      </c>
      <c r="H1537" s="47">
        <v>60</v>
      </c>
      <c r="I1537" s="48" t="s">
        <v>81</v>
      </c>
      <c r="J1537" s="50" t="s">
        <v>1760</v>
      </c>
      <c r="K1537" s="49">
        <v>1324382.8500000001</v>
      </c>
      <c r="L1537" s="49">
        <v>1313073.6975178958</v>
      </c>
      <c r="M1537" s="50">
        <f t="shared" si="27"/>
        <v>59</v>
      </c>
      <c r="N1537" s="68" t="s">
        <v>349</v>
      </c>
    </row>
    <row r="1538" spans="1:14" ht="95.25" customHeight="1" x14ac:dyDescent="0.25">
      <c r="A1538" s="86">
        <v>1530</v>
      </c>
      <c r="B1538" s="50" t="s">
        <v>1945</v>
      </c>
      <c r="C1538" s="69" t="s">
        <v>1946</v>
      </c>
      <c r="D1538" s="69" t="s">
        <v>46</v>
      </c>
      <c r="E1538" s="69" t="s">
        <v>1465</v>
      </c>
      <c r="F1538" s="69" t="s">
        <v>1581</v>
      </c>
      <c r="G1538" s="87" t="s">
        <v>1548</v>
      </c>
      <c r="H1538" s="47">
        <v>90</v>
      </c>
      <c r="I1538" s="48">
        <v>0</v>
      </c>
      <c r="J1538" s="50" t="s">
        <v>1476</v>
      </c>
      <c r="K1538" s="49">
        <v>1324579.27</v>
      </c>
      <c r="L1538" s="49">
        <v>1324579.27</v>
      </c>
      <c r="M1538" s="50">
        <f t="shared" si="27"/>
        <v>60</v>
      </c>
      <c r="N1538" s="68" t="s">
        <v>349</v>
      </c>
    </row>
    <row r="1539" spans="1:14" ht="95.25" customHeight="1" x14ac:dyDescent="0.25">
      <c r="A1539" s="86">
        <v>1531</v>
      </c>
      <c r="B1539" s="50" t="s">
        <v>1945</v>
      </c>
      <c r="C1539" s="69" t="s">
        <v>1946</v>
      </c>
      <c r="D1539" s="69" t="s">
        <v>39</v>
      </c>
      <c r="E1539" s="69" t="s">
        <v>1465</v>
      </c>
      <c r="F1539" s="69" t="s">
        <v>1835</v>
      </c>
      <c r="G1539" s="69" t="s">
        <v>1579</v>
      </c>
      <c r="H1539" s="47">
        <v>90</v>
      </c>
      <c r="I1539" s="48" t="s">
        <v>176</v>
      </c>
      <c r="J1539" s="50" t="s">
        <v>1670</v>
      </c>
      <c r="K1539" s="49">
        <v>1330000</v>
      </c>
      <c r="L1539" s="49">
        <v>1321315.1447721003</v>
      </c>
      <c r="M1539" s="50">
        <f t="shared" si="27"/>
        <v>61</v>
      </c>
      <c r="N1539" s="68" t="s">
        <v>349</v>
      </c>
    </row>
    <row r="1540" spans="1:14" ht="95.25" customHeight="1" x14ac:dyDescent="0.25">
      <c r="A1540" s="86">
        <v>1532</v>
      </c>
      <c r="B1540" s="50" t="s">
        <v>1945</v>
      </c>
      <c r="C1540" s="69" t="s">
        <v>1946</v>
      </c>
      <c r="D1540" s="69" t="s">
        <v>39</v>
      </c>
      <c r="E1540" s="69" t="s">
        <v>1465</v>
      </c>
      <c r="F1540" s="69" t="s">
        <v>1836</v>
      </c>
      <c r="G1540" s="69" t="s">
        <v>1564</v>
      </c>
      <c r="H1540" s="47">
        <v>90</v>
      </c>
      <c r="I1540" s="48" t="s">
        <v>176</v>
      </c>
      <c r="J1540" s="50" t="s">
        <v>292</v>
      </c>
      <c r="K1540" s="49">
        <v>1335000</v>
      </c>
      <c r="L1540" s="49">
        <v>1326282.4949404162</v>
      </c>
      <c r="M1540" s="50">
        <f t="shared" si="27"/>
        <v>62</v>
      </c>
      <c r="N1540" s="68" t="s">
        <v>349</v>
      </c>
    </row>
    <row r="1541" spans="1:14" ht="95.25" customHeight="1" x14ac:dyDescent="0.25">
      <c r="A1541" s="86">
        <v>1533</v>
      </c>
      <c r="B1541" s="50" t="s">
        <v>1945</v>
      </c>
      <c r="C1541" s="69" t="s">
        <v>1946</v>
      </c>
      <c r="D1541" s="69" t="s">
        <v>1438</v>
      </c>
      <c r="E1541" s="69" t="s">
        <v>1465</v>
      </c>
      <c r="F1541" s="69" t="s">
        <v>1588</v>
      </c>
      <c r="G1541" s="69" t="s">
        <v>1589</v>
      </c>
      <c r="H1541" s="47">
        <v>60</v>
      </c>
      <c r="I1541" s="48" t="s">
        <v>81</v>
      </c>
      <c r="J1541" s="50" t="s">
        <v>1760</v>
      </c>
      <c r="K1541" s="49">
        <v>1336422.2</v>
      </c>
      <c r="L1541" s="49">
        <v>1325010.2412599204</v>
      </c>
      <c r="M1541" s="50">
        <f t="shared" si="27"/>
        <v>63</v>
      </c>
      <c r="N1541" s="68" t="s">
        <v>349</v>
      </c>
    </row>
    <row r="1542" spans="1:14" ht="95.25" customHeight="1" x14ac:dyDescent="0.25">
      <c r="A1542" s="86">
        <v>1534</v>
      </c>
      <c r="B1542" s="50" t="s">
        <v>1945</v>
      </c>
      <c r="C1542" s="69" t="s">
        <v>1946</v>
      </c>
      <c r="D1542" s="69" t="s">
        <v>39</v>
      </c>
      <c r="E1542" s="69" t="s">
        <v>1465</v>
      </c>
      <c r="F1542" s="69" t="s">
        <v>1843</v>
      </c>
      <c r="G1542" s="69" t="s">
        <v>1573</v>
      </c>
      <c r="H1542" s="47">
        <v>90</v>
      </c>
      <c r="I1542" s="48" t="s">
        <v>176</v>
      </c>
      <c r="J1542" s="50" t="s">
        <v>1670</v>
      </c>
      <c r="K1542" s="49">
        <v>1350000</v>
      </c>
      <c r="L1542" s="49">
        <v>1341184.5454453647</v>
      </c>
      <c r="M1542" s="50">
        <f t="shared" si="27"/>
        <v>64</v>
      </c>
      <c r="N1542" s="68" t="s">
        <v>349</v>
      </c>
    </row>
    <row r="1543" spans="1:14" ht="95.25" customHeight="1" x14ac:dyDescent="0.25">
      <c r="A1543" s="86">
        <v>1535</v>
      </c>
      <c r="B1543" s="50" t="s">
        <v>1945</v>
      </c>
      <c r="C1543" s="69" t="s">
        <v>1946</v>
      </c>
      <c r="D1543" s="69" t="s">
        <v>39</v>
      </c>
      <c r="E1543" s="69" t="s">
        <v>1465</v>
      </c>
      <c r="F1543" s="69" t="s">
        <v>1842</v>
      </c>
      <c r="G1543" s="69" t="s">
        <v>1587</v>
      </c>
      <c r="H1543" s="47">
        <v>60</v>
      </c>
      <c r="I1543" s="48" t="s">
        <v>176</v>
      </c>
      <c r="J1543" s="50" t="s">
        <v>1512</v>
      </c>
      <c r="K1543" s="49">
        <v>1389000</v>
      </c>
      <c r="L1543" s="49">
        <v>1442433.9607725227</v>
      </c>
      <c r="M1543" s="50">
        <f t="shared" si="27"/>
        <v>65</v>
      </c>
      <c r="N1543" s="68" t="s">
        <v>349</v>
      </c>
    </row>
    <row r="1544" spans="1:14" ht="95.25" customHeight="1" x14ac:dyDescent="0.25">
      <c r="A1544" s="86">
        <v>1536</v>
      </c>
      <c r="B1544" s="50" t="s">
        <v>1945</v>
      </c>
      <c r="C1544" s="69" t="s">
        <v>1946</v>
      </c>
      <c r="D1544" s="69" t="s">
        <v>39</v>
      </c>
      <c r="E1544" s="69" t="s">
        <v>1465</v>
      </c>
      <c r="F1544" s="69" t="s">
        <v>1841</v>
      </c>
      <c r="G1544" s="69" t="s">
        <v>1589</v>
      </c>
      <c r="H1544" s="47">
        <v>60</v>
      </c>
      <c r="I1544" s="48" t="s">
        <v>176</v>
      </c>
      <c r="J1544" s="50" t="s">
        <v>1670</v>
      </c>
      <c r="K1544" s="49">
        <v>1400000</v>
      </c>
      <c r="L1544" s="49">
        <v>1453857.1238887915</v>
      </c>
      <c r="M1544" s="50">
        <f t="shared" si="27"/>
        <v>66</v>
      </c>
      <c r="N1544" s="68" t="s">
        <v>349</v>
      </c>
    </row>
    <row r="1545" spans="1:14" ht="95.25" customHeight="1" x14ac:dyDescent="0.25">
      <c r="A1545" s="86">
        <v>1537</v>
      </c>
      <c r="B1545" s="50" t="s">
        <v>1945</v>
      </c>
      <c r="C1545" s="69" t="s">
        <v>1946</v>
      </c>
      <c r="D1545" s="69" t="s">
        <v>1438</v>
      </c>
      <c r="E1545" s="69" t="s">
        <v>1465</v>
      </c>
      <c r="F1545" s="69" t="s">
        <v>1590</v>
      </c>
      <c r="G1545" s="69" t="s">
        <v>1583</v>
      </c>
      <c r="H1545" s="47">
        <v>60</v>
      </c>
      <c r="I1545" s="48" t="s">
        <v>81</v>
      </c>
      <c r="J1545" s="50" t="s">
        <v>1760</v>
      </c>
      <c r="K1545" s="49">
        <v>1404325.1</v>
      </c>
      <c r="L1545" s="49">
        <v>1392333.3057160845</v>
      </c>
      <c r="M1545" s="50">
        <f t="shared" si="27"/>
        <v>67</v>
      </c>
      <c r="N1545" s="68" t="s">
        <v>349</v>
      </c>
    </row>
    <row r="1546" spans="1:14" ht="95.25" customHeight="1" x14ac:dyDescent="0.25">
      <c r="A1546" s="86">
        <v>1538</v>
      </c>
      <c r="B1546" s="50" t="s">
        <v>1945</v>
      </c>
      <c r="C1546" s="69" t="s">
        <v>1946</v>
      </c>
      <c r="D1546" s="69" t="s">
        <v>39</v>
      </c>
      <c r="E1546" s="69" t="s">
        <v>1465</v>
      </c>
      <c r="F1546" s="69" t="s">
        <v>1844</v>
      </c>
      <c r="G1546" s="69" t="s">
        <v>1845</v>
      </c>
      <c r="H1546" s="47">
        <v>60</v>
      </c>
      <c r="I1546" s="48" t="s">
        <v>176</v>
      </c>
      <c r="J1546" s="50" t="s">
        <v>1555</v>
      </c>
      <c r="K1546" s="49">
        <v>1423000</v>
      </c>
      <c r="L1546" s="49">
        <v>1477741.919495536</v>
      </c>
      <c r="M1546" s="50">
        <f t="shared" ref="M1546:M1609" si="28">IF(B1546=B1545,M1545+1,1)</f>
        <v>68</v>
      </c>
      <c r="N1546" s="68" t="s">
        <v>349</v>
      </c>
    </row>
    <row r="1547" spans="1:14" ht="95.25" customHeight="1" x14ac:dyDescent="0.25">
      <c r="A1547" s="86">
        <v>1539</v>
      </c>
      <c r="B1547" s="50" t="s">
        <v>1945</v>
      </c>
      <c r="C1547" s="69" t="s">
        <v>1946</v>
      </c>
      <c r="D1547" s="69" t="s">
        <v>39</v>
      </c>
      <c r="E1547" s="69" t="s">
        <v>1465</v>
      </c>
      <c r="F1547" s="69" t="s">
        <v>1850</v>
      </c>
      <c r="G1547" s="69" t="s">
        <v>1583</v>
      </c>
      <c r="H1547" s="47">
        <v>90</v>
      </c>
      <c r="I1547" s="48" t="s">
        <v>176</v>
      </c>
      <c r="J1547" s="50" t="s">
        <v>1512</v>
      </c>
      <c r="K1547" s="49">
        <v>1450000</v>
      </c>
      <c r="L1547" s="49">
        <v>1440531.5488116881</v>
      </c>
      <c r="M1547" s="50">
        <f t="shared" si="28"/>
        <v>69</v>
      </c>
      <c r="N1547" s="68" t="s">
        <v>349</v>
      </c>
    </row>
    <row r="1548" spans="1:14" ht="95.25" customHeight="1" x14ac:dyDescent="0.25">
      <c r="A1548" s="86">
        <v>1540</v>
      </c>
      <c r="B1548" s="50" t="s">
        <v>1945</v>
      </c>
      <c r="C1548" s="69" t="s">
        <v>1946</v>
      </c>
      <c r="D1548" s="69" t="s">
        <v>26</v>
      </c>
      <c r="E1548" s="69" t="s">
        <v>1394</v>
      </c>
      <c r="F1548" s="69" t="s">
        <v>1540</v>
      </c>
      <c r="G1548" s="87" t="s">
        <v>1950</v>
      </c>
      <c r="H1548" s="47">
        <v>90</v>
      </c>
      <c r="I1548" s="48" t="s">
        <v>1457</v>
      </c>
      <c r="J1548" s="50" t="s">
        <v>1434</v>
      </c>
      <c r="K1548" s="49">
        <v>1421700.15</v>
      </c>
      <c r="L1548" s="49">
        <v>1584680.0239718657</v>
      </c>
      <c r="M1548" s="50">
        <f t="shared" si="28"/>
        <v>70</v>
      </c>
      <c r="N1548" s="68" t="s">
        <v>349</v>
      </c>
    </row>
    <row r="1549" spans="1:14" ht="95.25" customHeight="1" x14ac:dyDescent="0.25">
      <c r="A1549" s="86">
        <v>1541</v>
      </c>
      <c r="B1549" s="50" t="s">
        <v>1945</v>
      </c>
      <c r="C1549" s="69" t="s">
        <v>1946</v>
      </c>
      <c r="D1549" s="69" t="s">
        <v>24</v>
      </c>
      <c r="E1549" s="69" t="s">
        <v>1777</v>
      </c>
      <c r="F1549" s="69" t="s">
        <v>1854</v>
      </c>
      <c r="G1549" s="87" t="str">
        <f>F1549</f>
        <v>ML 160E24-E3</v>
      </c>
      <c r="H1549" s="47">
        <v>10</v>
      </c>
      <c r="I1549" s="48" t="s">
        <v>1668</v>
      </c>
      <c r="J1549" s="50" t="s">
        <v>1512</v>
      </c>
      <c r="K1549" s="46">
        <f>(1083750+156816+15000)*1.15</f>
        <v>1443900.9</v>
      </c>
      <c r="L1549" s="49">
        <v>1650807.0351560873</v>
      </c>
      <c r="M1549" s="50">
        <f t="shared" si="28"/>
        <v>71</v>
      </c>
      <c r="N1549" s="68" t="s">
        <v>349</v>
      </c>
    </row>
    <row r="1550" spans="1:14" ht="95.25" customHeight="1" x14ac:dyDescent="0.25">
      <c r="A1550" s="86">
        <v>1542</v>
      </c>
      <c r="B1550" s="50" t="s">
        <v>1951</v>
      </c>
      <c r="C1550" s="69" t="s">
        <v>1952</v>
      </c>
      <c r="D1550" s="69" t="s">
        <v>9</v>
      </c>
      <c r="E1550" s="69" t="s">
        <v>1347</v>
      </c>
      <c r="F1550" s="69" t="s">
        <v>1471</v>
      </c>
      <c r="G1550" s="87" t="s">
        <v>1472</v>
      </c>
      <c r="H1550" s="47" t="s">
        <v>1399</v>
      </c>
      <c r="I1550" s="91" t="s">
        <v>81</v>
      </c>
      <c r="J1550" s="50" t="s">
        <v>1402</v>
      </c>
      <c r="K1550" s="49">
        <v>889559</v>
      </c>
      <c r="L1550" s="49">
        <v>883303.37965046521</v>
      </c>
      <c r="M1550" s="50">
        <f t="shared" si="28"/>
        <v>1</v>
      </c>
      <c r="N1550" s="68" t="s">
        <v>349</v>
      </c>
    </row>
    <row r="1551" spans="1:14" ht="95.25" customHeight="1" x14ac:dyDescent="0.25">
      <c r="A1551" s="86">
        <v>1543</v>
      </c>
      <c r="B1551" s="50" t="s">
        <v>1951</v>
      </c>
      <c r="C1551" s="69" t="s">
        <v>1952</v>
      </c>
      <c r="D1551" s="69" t="s">
        <v>9</v>
      </c>
      <c r="E1551" s="69" t="s">
        <v>1347</v>
      </c>
      <c r="F1551" s="69" t="s">
        <v>1479</v>
      </c>
      <c r="G1551" s="87" t="s">
        <v>1480</v>
      </c>
      <c r="H1551" s="47" t="s">
        <v>1399</v>
      </c>
      <c r="I1551" s="91" t="s">
        <v>81</v>
      </c>
      <c r="J1551" s="50" t="s">
        <v>1402</v>
      </c>
      <c r="K1551" s="49">
        <v>910448</v>
      </c>
      <c r="L1551" s="49">
        <v>904045.48253236362</v>
      </c>
      <c r="M1551" s="50">
        <f t="shared" si="28"/>
        <v>2</v>
      </c>
      <c r="N1551" s="68" t="s">
        <v>349</v>
      </c>
    </row>
    <row r="1552" spans="1:14" ht="95.25" customHeight="1" x14ac:dyDescent="0.25">
      <c r="A1552" s="86">
        <v>1544</v>
      </c>
      <c r="B1552" s="50" t="s">
        <v>1951</v>
      </c>
      <c r="C1552" s="69" t="s">
        <v>1952</v>
      </c>
      <c r="D1552" s="69" t="s">
        <v>25</v>
      </c>
      <c r="E1552" s="69" t="s">
        <v>1347</v>
      </c>
      <c r="F1552" s="69" t="s">
        <v>1471</v>
      </c>
      <c r="G1552" s="87" t="s">
        <v>1472</v>
      </c>
      <c r="H1552" s="47">
        <v>90</v>
      </c>
      <c r="I1552" s="48" t="s">
        <v>81</v>
      </c>
      <c r="J1552" s="50" t="s">
        <v>1350</v>
      </c>
      <c r="K1552" s="49">
        <v>897716.45</v>
      </c>
      <c r="L1552" s="49">
        <v>891313.27873706468</v>
      </c>
      <c r="M1552" s="50">
        <f t="shared" si="28"/>
        <v>3</v>
      </c>
      <c r="N1552" s="68" t="s">
        <v>349</v>
      </c>
    </row>
    <row r="1553" spans="1:14" ht="95.25" customHeight="1" x14ac:dyDescent="0.25">
      <c r="A1553" s="86">
        <v>1545</v>
      </c>
      <c r="B1553" s="50" t="s">
        <v>1951</v>
      </c>
      <c r="C1553" s="69" t="s">
        <v>1952</v>
      </c>
      <c r="D1553" s="69" t="s">
        <v>25</v>
      </c>
      <c r="E1553" s="69" t="s">
        <v>1347</v>
      </c>
      <c r="F1553" s="69" t="s">
        <v>1479</v>
      </c>
      <c r="G1553" s="87" t="s">
        <v>1480</v>
      </c>
      <c r="H1553" s="47">
        <v>90</v>
      </c>
      <c r="I1553" s="48" t="s">
        <v>81</v>
      </c>
      <c r="J1553" s="50" t="s">
        <v>1350</v>
      </c>
      <c r="K1553" s="49">
        <v>926574.55</v>
      </c>
      <c r="L1553" s="49">
        <v>919965.54163045611</v>
      </c>
      <c r="M1553" s="50">
        <f t="shared" si="28"/>
        <v>4</v>
      </c>
      <c r="N1553" s="68" t="s">
        <v>349</v>
      </c>
    </row>
    <row r="1554" spans="1:14" ht="95.25" customHeight="1" x14ac:dyDescent="0.25">
      <c r="A1554" s="86">
        <v>1546</v>
      </c>
      <c r="B1554" s="50" t="s">
        <v>1951</v>
      </c>
      <c r="C1554" s="69" t="s">
        <v>1952</v>
      </c>
      <c r="D1554" s="69" t="s">
        <v>1438</v>
      </c>
      <c r="E1554" s="69" t="s">
        <v>1439</v>
      </c>
      <c r="F1554" s="69" t="s">
        <v>1440</v>
      </c>
      <c r="G1554" s="69" t="s">
        <v>1440</v>
      </c>
      <c r="H1554" s="47">
        <v>60</v>
      </c>
      <c r="I1554" s="48" t="s">
        <v>176</v>
      </c>
      <c r="J1554" s="50" t="s">
        <v>1953</v>
      </c>
      <c r="K1554" s="49">
        <v>1038520.45</v>
      </c>
      <c r="L1554" s="49">
        <v>1050801.6725340467</v>
      </c>
      <c r="M1554" s="50">
        <f t="shared" si="28"/>
        <v>5</v>
      </c>
      <c r="N1554" s="68" t="s">
        <v>349</v>
      </c>
    </row>
    <row r="1555" spans="1:14" ht="95.25" customHeight="1" x14ac:dyDescent="0.25">
      <c r="A1555" s="86">
        <v>1547</v>
      </c>
      <c r="B1555" s="50" t="s">
        <v>1951</v>
      </c>
      <c r="C1555" s="69" t="s">
        <v>1952</v>
      </c>
      <c r="D1555" s="69" t="s">
        <v>29</v>
      </c>
      <c r="E1555" s="69" t="s">
        <v>1379</v>
      </c>
      <c r="F1555" s="69" t="s">
        <v>1460</v>
      </c>
      <c r="G1555" s="69" t="s">
        <v>1460</v>
      </c>
      <c r="H1555" s="47">
        <v>14</v>
      </c>
      <c r="I1555" s="48">
        <v>132</v>
      </c>
      <c r="J1555" s="50" t="s">
        <v>1954</v>
      </c>
      <c r="K1555" s="49">
        <v>1054550</v>
      </c>
      <c r="L1555" s="49">
        <v>1091997.2725254453</v>
      </c>
      <c r="M1555" s="50">
        <f t="shared" si="28"/>
        <v>6</v>
      </c>
      <c r="N1555" s="68" t="s">
        <v>349</v>
      </c>
    </row>
    <row r="1556" spans="1:14" ht="95.25" customHeight="1" x14ac:dyDescent="0.25">
      <c r="A1556" s="86">
        <v>1548</v>
      </c>
      <c r="B1556" s="50" t="s">
        <v>1951</v>
      </c>
      <c r="C1556" s="69" t="s">
        <v>1952</v>
      </c>
      <c r="D1556" s="69" t="s">
        <v>9</v>
      </c>
      <c r="E1556" s="69" t="s">
        <v>1347</v>
      </c>
      <c r="F1556" s="69" t="s">
        <v>1955</v>
      </c>
      <c r="G1556" s="87" t="s">
        <v>1956</v>
      </c>
      <c r="H1556" s="47" t="s">
        <v>1399</v>
      </c>
      <c r="I1556" s="91" t="s">
        <v>81</v>
      </c>
      <c r="J1556" s="50" t="s">
        <v>1402</v>
      </c>
      <c r="K1556" s="49">
        <v>1093376</v>
      </c>
      <c r="L1556" s="49">
        <v>1085687.0831824613</v>
      </c>
      <c r="M1556" s="50">
        <f t="shared" si="28"/>
        <v>7</v>
      </c>
      <c r="N1556" s="68" t="s">
        <v>349</v>
      </c>
    </row>
    <row r="1557" spans="1:14" ht="95.25" customHeight="1" x14ac:dyDescent="0.25">
      <c r="A1557" s="86">
        <v>1549</v>
      </c>
      <c r="B1557" s="50" t="s">
        <v>1951</v>
      </c>
      <c r="C1557" s="69" t="s">
        <v>1952</v>
      </c>
      <c r="D1557" s="69" t="s">
        <v>45</v>
      </c>
      <c r="E1557" s="69" t="s">
        <v>1405</v>
      </c>
      <c r="F1557" s="69" t="s">
        <v>1462</v>
      </c>
      <c r="G1557" s="87" t="s">
        <v>1463</v>
      </c>
      <c r="H1557" s="47">
        <v>30</v>
      </c>
      <c r="I1557" s="48">
        <v>0.79</v>
      </c>
      <c r="J1557" s="50" t="s">
        <v>1819</v>
      </c>
      <c r="K1557" s="46">
        <v>1017979.9999999999</v>
      </c>
      <c r="L1557" s="49">
        <v>1017979.9999999997</v>
      </c>
      <c r="M1557" s="50">
        <f t="shared" si="28"/>
        <v>8</v>
      </c>
      <c r="N1557" s="68" t="s">
        <v>349</v>
      </c>
    </row>
    <row r="1558" spans="1:14" ht="95.25" customHeight="1" x14ac:dyDescent="0.25">
      <c r="A1558" s="86">
        <v>1550</v>
      </c>
      <c r="B1558" s="50" t="s">
        <v>1951</v>
      </c>
      <c r="C1558" s="69" t="s">
        <v>1952</v>
      </c>
      <c r="D1558" s="69" t="s">
        <v>39</v>
      </c>
      <c r="E1558" s="69" t="s">
        <v>1465</v>
      </c>
      <c r="F1558" s="69" t="s">
        <v>1466</v>
      </c>
      <c r="G1558" s="69" t="s">
        <v>1467</v>
      </c>
      <c r="H1558" s="47">
        <v>55</v>
      </c>
      <c r="I1558" s="48" t="s">
        <v>176</v>
      </c>
      <c r="J1558" s="50" t="s">
        <v>1512</v>
      </c>
      <c r="K1558" s="49">
        <v>1210000</v>
      </c>
      <c r="L1558" s="49">
        <v>1256547.9427895986</v>
      </c>
      <c r="M1558" s="50">
        <f t="shared" si="28"/>
        <v>9</v>
      </c>
      <c r="N1558" s="68" t="s">
        <v>349</v>
      </c>
    </row>
    <row r="1559" spans="1:14" ht="95.25" customHeight="1" x14ac:dyDescent="0.25">
      <c r="A1559" s="86">
        <v>1551</v>
      </c>
      <c r="B1559" s="50" t="s">
        <v>1951</v>
      </c>
      <c r="C1559" s="69" t="s">
        <v>1952</v>
      </c>
      <c r="D1559" s="69" t="s">
        <v>45</v>
      </c>
      <c r="E1559" s="69" t="s">
        <v>1405</v>
      </c>
      <c r="F1559" s="69" t="s">
        <v>1462</v>
      </c>
      <c r="G1559" s="87" t="s">
        <v>1463</v>
      </c>
      <c r="H1559" s="47">
        <v>30</v>
      </c>
      <c r="I1559" s="48">
        <v>0.79</v>
      </c>
      <c r="J1559" s="50" t="s">
        <v>1408</v>
      </c>
      <c r="K1559" s="46">
        <v>1188069.5999999999</v>
      </c>
      <c r="L1559" s="49">
        <v>1188069.5999999996</v>
      </c>
      <c r="M1559" s="50">
        <f t="shared" si="28"/>
        <v>10</v>
      </c>
      <c r="N1559" s="68" t="s">
        <v>349</v>
      </c>
    </row>
    <row r="1560" spans="1:14" ht="95.25" customHeight="1" x14ac:dyDescent="0.25">
      <c r="A1560" s="86">
        <v>1552</v>
      </c>
      <c r="B1560" s="50" t="s">
        <v>1951</v>
      </c>
      <c r="C1560" s="69" t="s">
        <v>1952</v>
      </c>
      <c r="D1560" s="69" t="s">
        <v>848</v>
      </c>
      <c r="E1560" s="69" t="s">
        <v>849</v>
      </c>
      <c r="F1560" s="69" t="s">
        <v>1473</v>
      </c>
      <c r="G1560" s="87" t="s">
        <v>1474</v>
      </c>
      <c r="H1560" s="47">
        <v>90</v>
      </c>
      <c r="I1560" s="48" t="s">
        <v>81</v>
      </c>
      <c r="J1560" s="50" t="s">
        <v>1957</v>
      </c>
      <c r="K1560" s="49">
        <v>1285769.0599999998</v>
      </c>
      <c r="L1560" s="49">
        <v>1277566.7858293122</v>
      </c>
      <c r="M1560" s="50">
        <f t="shared" si="28"/>
        <v>11</v>
      </c>
      <c r="N1560" s="68" t="s">
        <v>349</v>
      </c>
    </row>
    <row r="1561" spans="1:14" ht="95.25" customHeight="1" x14ac:dyDescent="0.25">
      <c r="A1561" s="86">
        <v>1553</v>
      </c>
      <c r="B1561" s="50" t="s">
        <v>1951</v>
      </c>
      <c r="C1561" s="69" t="s">
        <v>1952</v>
      </c>
      <c r="D1561" s="69" t="s">
        <v>848</v>
      </c>
      <c r="E1561" s="69" t="s">
        <v>849</v>
      </c>
      <c r="F1561" s="69" t="s">
        <v>1477</v>
      </c>
      <c r="G1561" s="87" t="s">
        <v>1478</v>
      </c>
      <c r="H1561" s="47">
        <v>90</v>
      </c>
      <c r="I1561" s="48" t="s">
        <v>81</v>
      </c>
      <c r="J1561" s="50" t="s">
        <v>1957</v>
      </c>
      <c r="K1561" s="49">
        <v>1306919.7799999998</v>
      </c>
      <c r="L1561" s="49">
        <v>1298543.1912256205</v>
      </c>
      <c r="M1561" s="50">
        <f t="shared" si="28"/>
        <v>12</v>
      </c>
      <c r="N1561" s="68" t="s">
        <v>349</v>
      </c>
    </row>
    <row r="1562" spans="1:14" ht="95.25" customHeight="1" x14ac:dyDescent="0.25">
      <c r="A1562" s="86">
        <v>1554</v>
      </c>
      <c r="B1562" s="51" t="s">
        <v>1951</v>
      </c>
      <c r="C1562" s="69" t="s">
        <v>1952</v>
      </c>
      <c r="D1562" s="69" t="s">
        <v>360</v>
      </c>
      <c r="E1562" s="69" t="s">
        <v>287</v>
      </c>
      <c r="F1562" s="69" t="s">
        <v>294</v>
      </c>
      <c r="G1562" s="87" t="s">
        <v>1924</v>
      </c>
      <c r="H1562" s="47" t="s">
        <v>448</v>
      </c>
      <c r="I1562" s="48" t="s">
        <v>1326</v>
      </c>
      <c r="J1562" s="50" t="s">
        <v>1954</v>
      </c>
      <c r="K1562" s="97">
        <v>1333915</v>
      </c>
      <c r="L1562" s="49">
        <v>1404966.3657922044</v>
      </c>
      <c r="M1562" s="50">
        <f t="shared" si="28"/>
        <v>13</v>
      </c>
      <c r="N1562" s="68" t="s">
        <v>349</v>
      </c>
    </row>
    <row r="1563" spans="1:14" ht="95.25" customHeight="1" x14ac:dyDescent="0.25">
      <c r="A1563" s="86">
        <v>1555</v>
      </c>
      <c r="B1563" s="50" t="s">
        <v>1951</v>
      </c>
      <c r="C1563" s="69" t="s">
        <v>1952</v>
      </c>
      <c r="D1563" s="69" t="s">
        <v>1438</v>
      </c>
      <c r="E1563" s="69" t="s">
        <v>1465</v>
      </c>
      <c r="F1563" s="69" t="s">
        <v>1497</v>
      </c>
      <c r="G1563" s="69" t="s">
        <v>1498</v>
      </c>
      <c r="H1563" s="47">
        <v>60</v>
      </c>
      <c r="I1563" s="48" t="s">
        <v>81</v>
      </c>
      <c r="J1563" s="50" t="s">
        <v>1953</v>
      </c>
      <c r="K1563" s="49">
        <v>1380012.95</v>
      </c>
      <c r="L1563" s="49">
        <v>1368228.7617051816</v>
      </c>
      <c r="M1563" s="50">
        <f t="shared" si="28"/>
        <v>14</v>
      </c>
      <c r="N1563" s="68" t="s">
        <v>349</v>
      </c>
    </row>
    <row r="1564" spans="1:14" ht="95.25" customHeight="1" x14ac:dyDescent="0.25">
      <c r="A1564" s="86">
        <v>1556</v>
      </c>
      <c r="B1564" s="50" t="s">
        <v>1951</v>
      </c>
      <c r="C1564" s="69" t="s">
        <v>1952</v>
      </c>
      <c r="D1564" s="89" t="s">
        <v>1593</v>
      </c>
      <c r="E1564" s="69" t="s">
        <v>1505</v>
      </c>
      <c r="F1564" s="69" t="s">
        <v>1937</v>
      </c>
      <c r="G1564" s="69" t="s">
        <v>1937</v>
      </c>
      <c r="H1564" s="100">
        <v>45</v>
      </c>
      <c r="I1564" s="105"/>
      <c r="J1564" s="50" t="s">
        <v>1781</v>
      </c>
      <c r="K1564" s="106">
        <v>1385473.6</v>
      </c>
      <c r="L1564" s="49">
        <v>1459271.2494372148</v>
      </c>
      <c r="M1564" s="50">
        <f t="shared" si="28"/>
        <v>15</v>
      </c>
      <c r="N1564" s="68" t="s">
        <v>349</v>
      </c>
    </row>
    <row r="1565" spans="1:14" ht="95.25" customHeight="1" x14ac:dyDescent="0.25">
      <c r="A1565" s="86">
        <v>1557</v>
      </c>
      <c r="B1565" s="50" t="s">
        <v>1951</v>
      </c>
      <c r="C1565" s="69" t="s">
        <v>1958</v>
      </c>
      <c r="D1565" s="69" t="s">
        <v>47</v>
      </c>
      <c r="E1565" s="69" t="s">
        <v>1500</v>
      </c>
      <c r="F1565" s="69" t="s">
        <v>1702</v>
      </c>
      <c r="G1565" s="87" t="s">
        <v>1467</v>
      </c>
      <c r="H1565" s="47">
        <v>60</v>
      </c>
      <c r="I1565" s="48" t="s">
        <v>1703</v>
      </c>
      <c r="J1565" s="50" t="s">
        <v>1503</v>
      </c>
      <c r="K1565" s="49">
        <v>1389418.5</v>
      </c>
      <c r="L1565" s="49">
        <v>1407782.3740171744</v>
      </c>
      <c r="M1565" s="50">
        <f t="shared" si="28"/>
        <v>16</v>
      </c>
      <c r="N1565" s="68" t="s">
        <v>349</v>
      </c>
    </row>
    <row r="1566" spans="1:14" ht="95.25" customHeight="1" x14ac:dyDescent="0.25">
      <c r="A1566" s="86">
        <v>1558</v>
      </c>
      <c r="B1566" s="50" t="s">
        <v>1951</v>
      </c>
      <c r="C1566" s="69" t="s">
        <v>1952</v>
      </c>
      <c r="D1566" s="69" t="s">
        <v>848</v>
      </c>
      <c r="E1566" s="69" t="s">
        <v>849</v>
      </c>
      <c r="F1566" s="69" t="s">
        <v>1486</v>
      </c>
      <c r="G1566" s="87" t="s">
        <v>1487</v>
      </c>
      <c r="H1566" s="47">
        <v>90</v>
      </c>
      <c r="I1566" s="48" t="s">
        <v>81</v>
      </c>
      <c r="J1566" s="50" t="s">
        <v>1957</v>
      </c>
      <c r="K1566" s="49">
        <v>1408004.13</v>
      </c>
      <c r="L1566" s="49">
        <v>1399092.8094927922</v>
      </c>
      <c r="M1566" s="50">
        <f t="shared" si="28"/>
        <v>17</v>
      </c>
      <c r="N1566" s="68" t="s">
        <v>349</v>
      </c>
    </row>
    <row r="1567" spans="1:14" ht="95.25" customHeight="1" x14ac:dyDescent="0.25">
      <c r="A1567" s="86">
        <v>1559</v>
      </c>
      <c r="B1567" s="50" t="s">
        <v>1951</v>
      </c>
      <c r="C1567" s="69" t="s">
        <v>1952</v>
      </c>
      <c r="D1567" s="69" t="s">
        <v>848</v>
      </c>
      <c r="E1567" s="69" t="s">
        <v>849</v>
      </c>
      <c r="F1567" s="69" t="s">
        <v>1491</v>
      </c>
      <c r="G1567" s="87" t="s">
        <v>1492</v>
      </c>
      <c r="H1567" s="47">
        <v>90</v>
      </c>
      <c r="I1567" s="48" t="s">
        <v>81</v>
      </c>
      <c r="J1567" s="50" t="s">
        <v>1957</v>
      </c>
      <c r="K1567" s="49">
        <v>1432129.17</v>
      </c>
      <c r="L1567" s="49">
        <v>1422950.0625195981</v>
      </c>
      <c r="M1567" s="50">
        <f t="shared" si="28"/>
        <v>18</v>
      </c>
      <c r="N1567" s="68" t="s">
        <v>349</v>
      </c>
    </row>
    <row r="1568" spans="1:14" ht="95.25" customHeight="1" x14ac:dyDescent="0.25">
      <c r="A1568" s="86">
        <v>1560</v>
      </c>
      <c r="B1568" s="50" t="s">
        <v>1951</v>
      </c>
      <c r="C1568" s="69" t="s">
        <v>1952</v>
      </c>
      <c r="D1568" s="69" t="s">
        <v>848</v>
      </c>
      <c r="E1568" s="69" t="s">
        <v>849</v>
      </c>
      <c r="F1568" s="69" t="s">
        <v>1493</v>
      </c>
      <c r="G1568" s="87" t="s">
        <v>1494</v>
      </c>
      <c r="H1568" s="47">
        <v>90</v>
      </c>
      <c r="I1568" s="48" t="s">
        <v>81</v>
      </c>
      <c r="J1568" s="50" t="s">
        <v>1957</v>
      </c>
      <c r="K1568" s="49">
        <v>1434442.5294999999</v>
      </c>
      <c r="L1568" s="49">
        <v>1425263.0052989316</v>
      </c>
      <c r="M1568" s="50">
        <f t="shared" si="28"/>
        <v>19</v>
      </c>
      <c r="N1568" s="68" t="s">
        <v>349</v>
      </c>
    </row>
    <row r="1569" spans="1:14" ht="95.25" customHeight="1" x14ac:dyDescent="0.25">
      <c r="A1569" s="86">
        <v>1561</v>
      </c>
      <c r="B1569" s="50" t="s">
        <v>1951</v>
      </c>
      <c r="C1569" s="69" t="s">
        <v>1952</v>
      </c>
      <c r="D1569" s="69" t="s">
        <v>39</v>
      </c>
      <c r="E1569" s="69" t="s">
        <v>1465</v>
      </c>
      <c r="F1569" s="69" t="s">
        <v>1941</v>
      </c>
      <c r="G1569" s="69" t="s">
        <v>1942</v>
      </c>
      <c r="H1569" s="47">
        <v>90</v>
      </c>
      <c r="I1569" s="48" t="s">
        <v>176</v>
      </c>
      <c r="J1569" s="50" t="s">
        <v>1670</v>
      </c>
      <c r="K1569" s="49">
        <v>1550000</v>
      </c>
      <c r="L1569" s="49">
        <v>1609627.5300197336</v>
      </c>
      <c r="M1569" s="50">
        <f t="shared" si="28"/>
        <v>20</v>
      </c>
      <c r="N1569" s="68" t="s">
        <v>349</v>
      </c>
    </row>
    <row r="1570" spans="1:14" ht="95.25" customHeight="1" x14ac:dyDescent="0.25">
      <c r="A1570" s="86">
        <v>1562</v>
      </c>
      <c r="B1570" s="50" t="s">
        <v>1951</v>
      </c>
      <c r="C1570" s="69" t="s">
        <v>1952</v>
      </c>
      <c r="D1570" s="69" t="s">
        <v>1353</v>
      </c>
      <c r="E1570" s="69" t="s">
        <v>1354</v>
      </c>
      <c r="F1570" s="69" t="s">
        <v>1490</v>
      </c>
      <c r="G1570" s="87" t="s">
        <v>1472</v>
      </c>
      <c r="H1570" s="50" t="s">
        <v>1356</v>
      </c>
      <c r="I1570" s="48" t="s">
        <v>81</v>
      </c>
      <c r="J1570" s="50" t="s">
        <v>1931</v>
      </c>
      <c r="K1570" s="49">
        <v>1548338.05</v>
      </c>
      <c r="L1570" s="49">
        <v>1535894.2403453104</v>
      </c>
      <c r="M1570" s="50">
        <f t="shared" si="28"/>
        <v>21</v>
      </c>
      <c r="N1570" s="68" t="s">
        <v>349</v>
      </c>
    </row>
    <row r="1571" spans="1:14" ht="95.25" customHeight="1" x14ac:dyDescent="0.25">
      <c r="A1571" s="86">
        <v>1563</v>
      </c>
      <c r="B1571" s="50" t="s">
        <v>1951</v>
      </c>
      <c r="C1571" s="69" t="s">
        <v>1952</v>
      </c>
      <c r="D1571" s="69" t="s">
        <v>138</v>
      </c>
      <c r="E1571" s="69" t="s">
        <v>1394</v>
      </c>
      <c r="F1571" s="69" t="s">
        <v>1481</v>
      </c>
      <c r="G1571" s="87" t="s">
        <v>1482</v>
      </c>
      <c r="H1571" s="50" t="s">
        <v>1356</v>
      </c>
      <c r="I1571" s="48" t="s">
        <v>81</v>
      </c>
      <c r="J1571" s="50" t="s">
        <v>1357</v>
      </c>
      <c r="K1571" s="49">
        <v>1578889.05</v>
      </c>
      <c r="L1571" s="49">
        <v>1567960.3521132509</v>
      </c>
      <c r="M1571" s="50">
        <f t="shared" si="28"/>
        <v>22</v>
      </c>
      <c r="N1571" s="68" t="s">
        <v>349</v>
      </c>
    </row>
    <row r="1572" spans="1:14" ht="95.25" customHeight="1" x14ac:dyDescent="0.25">
      <c r="A1572" s="86">
        <v>1564</v>
      </c>
      <c r="B1572" s="50" t="s">
        <v>1951</v>
      </c>
      <c r="C1572" s="69" t="s">
        <v>1952</v>
      </c>
      <c r="D1572" s="69" t="s">
        <v>39</v>
      </c>
      <c r="E1572" s="69" t="s">
        <v>1465</v>
      </c>
      <c r="F1572" s="69" t="s">
        <v>1504</v>
      </c>
      <c r="G1572" s="69" t="s">
        <v>1498</v>
      </c>
      <c r="H1572" s="47">
        <v>90</v>
      </c>
      <c r="I1572" s="48" t="s">
        <v>176</v>
      </c>
      <c r="J1572" s="50" t="s">
        <v>292</v>
      </c>
      <c r="K1572" s="49">
        <v>1600000</v>
      </c>
      <c r="L1572" s="49">
        <v>1661550.9987300476</v>
      </c>
      <c r="M1572" s="50">
        <f t="shared" si="28"/>
        <v>23</v>
      </c>
      <c r="N1572" s="68" t="s">
        <v>349</v>
      </c>
    </row>
    <row r="1573" spans="1:14" ht="95.25" customHeight="1" x14ac:dyDescent="0.25">
      <c r="A1573" s="86">
        <v>1565</v>
      </c>
      <c r="B1573" s="50" t="s">
        <v>1951</v>
      </c>
      <c r="C1573" s="69" t="s">
        <v>1952</v>
      </c>
      <c r="D1573" s="69" t="s">
        <v>26</v>
      </c>
      <c r="E1573" s="69" t="s">
        <v>1394</v>
      </c>
      <c r="F1573" s="69" t="s">
        <v>1943</v>
      </c>
      <c r="G1573" s="87" t="s">
        <v>1944</v>
      </c>
      <c r="H1573" s="47">
        <v>90</v>
      </c>
      <c r="I1573" s="48" t="s">
        <v>1457</v>
      </c>
      <c r="J1573" s="50" t="s">
        <v>1434</v>
      </c>
      <c r="K1573" s="49">
        <v>1713279.43</v>
      </c>
      <c r="L1573" s="49">
        <v>1833577.9438376357</v>
      </c>
      <c r="M1573" s="50">
        <f t="shared" si="28"/>
        <v>24</v>
      </c>
      <c r="N1573" s="68" t="s">
        <v>349</v>
      </c>
    </row>
    <row r="1574" spans="1:14" ht="95.25" customHeight="1" x14ac:dyDescent="0.25">
      <c r="A1574" s="86">
        <v>1566</v>
      </c>
      <c r="B1574" s="50" t="s">
        <v>1951</v>
      </c>
      <c r="C1574" s="69" t="s">
        <v>1958</v>
      </c>
      <c r="D1574" s="69" t="s">
        <v>47</v>
      </c>
      <c r="E1574" s="69" t="s">
        <v>1500</v>
      </c>
      <c r="F1574" s="69" t="s">
        <v>1501</v>
      </c>
      <c r="G1574" s="87" t="s">
        <v>1498</v>
      </c>
      <c r="H1574" s="47">
        <v>45</v>
      </c>
      <c r="I1574" s="48" t="s">
        <v>1502</v>
      </c>
      <c r="J1574" s="50" t="s">
        <v>1503</v>
      </c>
      <c r="K1574" s="49">
        <v>1777572.25</v>
      </c>
      <c r="L1574" s="49">
        <v>1901115.8260862809</v>
      </c>
      <c r="M1574" s="50">
        <f t="shared" si="28"/>
        <v>25</v>
      </c>
      <c r="N1574" s="68" t="s">
        <v>349</v>
      </c>
    </row>
    <row r="1575" spans="1:14" ht="95.25" customHeight="1" x14ac:dyDescent="0.25">
      <c r="A1575" s="86">
        <v>1567</v>
      </c>
      <c r="B1575" s="50" t="s">
        <v>1959</v>
      </c>
      <c r="C1575" s="69" t="s">
        <v>1960</v>
      </c>
      <c r="D1575" s="69" t="s">
        <v>9</v>
      </c>
      <c r="E1575" s="69" t="s">
        <v>1347</v>
      </c>
      <c r="F1575" s="69" t="s">
        <v>1471</v>
      </c>
      <c r="G1575" s="87" t="s">
        <v>1472</v>
      </c>
      <c r="H1575" s="47" t="s">
        <v>1399</v>
      </c>
      <c r="I1575" s="91" t="s">
        <v>81</v>
      </c>
      <c r="J1575" s="50" t="s">
        <v>1402</v>
      </c>
      <c r="K1575" s="49">
        <v>907037</v>
      </c>
      <c r="L1575" s="49">
        <v>900658.46961024404</v>
      </c>
      <c r="M1575" s="50">
        <f t="shared" si="28"/>
        <v>1</v>
      </c>
      <c r="N1575" s="68" t="s">
        <v>349</v>
      </c>
    </row>
    <row r="1576" spans="1:14" ht="95.25" customHeight="1" x14ac:dyDescent="0.25">
      <c r="A1576" s="86">
        <v>1568</v>
      </c>
      <c r="B1576" s="50" t="s">
        <v>1959</v>
      </c>
      <c r="C1576" s="69" t="s">
        <v>1960</v>
      </c>
      <c r="D1576" s="69" t="s">
        <v>9</v>
      </c>
      <c r="E1576" s="69" t="s">
        <v>1347</v>
      </c>
      <c r="F1576" s="69" t="s">
        <v>1479</v>
      </c>
      <c r="G1576" s="87" t="s">
        <v>1480</v>
      </c>
      <c r="H1576" s="47" t="s">
        <v>1399</v>
      </c>
      <c r="I1576" s="91" t="s">
        <v>81</v>
      </c>
      <c r="J1576" s="50" t="s">
        <v>1402</v>
      </c>
      <c r="K1576" s="49">
        <v>927927</v>
      </c>
      <c r="L1576" s="49">
        <v>921401.56545987073</v>
      </c>
      <c r="M1576" s="50">
        <f t="shared" si="28"/>
        <v>2</v>
      </c>
      <c r="N1576" s="68" t="s">
        <v>349</v>
      </c>
    </row>
    <row r="1577" spans="1:14" ht="95.25" customHeight="1" x14ac:dyDescent="0.25">
      <c r="A1577" s="86">
        <v>1569</v>
      </c>
      <c r="B1577" s="50" t="s">
        <v>1959</v>
      </c>
      <c r="C1577" s="69" t="s">
        <v>1960</v>
      </c>
      <c r="D1577" s="69" t="s">
        <v>25</v>
      </c>
      <c r="E1577" s="69" t="s">
        <v>1347</v>
      </c>
      <c r="F1577" s="69" t="s">
        <v>1479</v>
      </c>
      <c r="G1577" s="87" t="s">
        <v>1480</v>
      </c>
      <c r="H1577" s="47">
        <v>90</v>
      </c>
      <c r="I1577" s="48" t="s">
        <v>81</v>
      </c>
      <c r="J1577" s="50" t="s">
        <v>1350</v>
      </c>
      <c r="K1577" s="49">
        <v>897716.45</v>
      </c>
      <c r="L1577" s="49">
        <v>891313.27873706468</v>
      </c>
      <c r="M1577" s="50">
        <f t="shared" si="28"/>
        <v>3</v>
      </c>
      <c r="N1577" s="68" t="s">
        <v>349</v>
      </c>
    </row>
    <row r="1578" spans="1:14" ht="95.25" customHeight="1" x14ac:dyDescent="0.25">
      <c r="A1578" s="86">
        <v>1570</v>
      </c>
      <c r="B1578" s="50" t="s">
        <v>1959</v>
      </c>
      <c r="C1578" s="69" t="s">
        <v>1960</v>
      </c>
      <c r="D1578" s="69" t="s">
        <v>25</v>
      </c>
      <c r="E1578" s="69" t="s">
        <v>1347</v>
      </c>
      <c r="F1578" s="69" t="s">
        <v>1471</v>
      </c>
      <c r="G1578" s="87" t="s">
        <v>1472</v>
      </c>
      <c r="H1578" s="47">
        <v>90</v>
      </c>
      <c r="I1578" s="48" t="s">
        <v>81</v>
      </c>
      <c r="J1578" s="50" t="s">
        <v>1350</v>
      </c>
      <c r="K1578" s="49">
        <v>926574.55</v>
      </c>
      <c r="L1578" s="49">
        <v>919965.54163045611</v>
      </c>
      <c r="M1578" s="50">
        <f t="shared" si="28"/>
        <v>4</v>
      </c>
      <c r="N1578" s="68" t="s">
        <v>349</v>
      </c>
    </row>
    <row r="1579" spans="1:14" ht="95.25" customHeight="1" x14ac:dyDescent="0.25">
      <c r="A1579" s="86">
        <v>1571</v>
      </c>
      <c r="B1579" s="50" t="s">
        <v>1959</v>
      </c>
      <c r="C1579" s="69" t="s">
        <v>1960</v>
      </c>
      <c r="D1579" s="69" t="s">
        <v>1438</v>
      </c>
      <c r="E1579" s="69" t="s">
        <v>1439</v>
      </c>
      <c r="F1579" s="69" t="s">
        <v>1440</v>
      </c>
      <c r="G1579" s="69" t="s">
        <v>1440</v>
      </c>
      <c r="H1579" s="47">
        <v>60</v>
      </c>
      <c r="I1579" s="48" t="s">
        <v>176</v>
      </c>
      <c r="J1579" s="50" t="s">
        <v>1953</v>
      </c>
      <c r="K1579" s="49">
        <v>1038520.45</v>
      </c>
      <c r="L1579" s="49">
        <v>1050801.6725340467</v>
      </c>
      <c r="M1579" s="50">
        <f t="shared" si="28"/>
        <v>5</v>
      </c>
      <c r="N1579" s="68" t="s">
        <v>349</v>
      </c>
    </row>
    <row r="1580" spans="1:14" ht="95.25" customHeight="1" x14ac:dyDescent="0.25">
      <c r="A1580" s="86">
        <v>1572</v>
      </c>
      <c r="B1580" s="50" t="s">
        <v>1959</v>
      </c>
      <c r="C1580" s="69" t="s">
        <v>1960</v>
      </c>
      <c r="D1580" s="69" t="s">
        <v>45</v>
      </c>
      <c r="E1580" s="69" t="s">
        <v>1405</v>
      </c>
      <c r="F1580" s="69" t="s">
        <v>1462</v>
      </c>
      <c r="G1580" s="87" t="s">
        <v>1463</v>
      </c>
      <c r="H1580" s="47">
        <v>30</v>
      </c>
      <c r="I1580" s="48">
        <v>0.79</v>
      </c>
      <c r="J1580" s="50" t="s">
        <v>1819</v>
      </c>
      <c r="K1580" s="46">
        <v>1017979.9999999999</v>
      </c>
      <c r="L1580" s="49">
        <v>1017979.9999999997</v>
      </c>
      <c r="M1580" s="50">
        <f t="shared" si="28"/>
        <v>6</v>
      </c>
      <c r="N1580" s="68" t="s">
        <v>349</v>
      </c>
    </row>
    <row r="1581" spans="1:14" ht="95.25" customHeight="1" x14ac:dyDescent="0.25">
      <c r="A1581" s="86">
        <v>1573</v>
      </c>
      <c r="B1581" s="50" t="s">
        <v>1959</v>
      </c>
      <c r="C1581" s="69" t="s">
        <v>1960</v>
      </c>
      <c r="D1581" s="69" t="s">
        <v>9</v>
      </c>
      <c r="E1581" s="69" t="s">
        <v>1347</v>
      </c>
      <c r="F1581" s="69" t="s">
        <v>1955</v>
      </c>
      <c r="G1581" s="87" t="s">
        <v>1956</v>
      </c>
      <c r="H1581" s="47" t="s">
        <v>1399</v>
      </c>
      <c r="I1581" s="91" t="s">
        <v>81</v>
      </c>
      <c r="J1581" s="50" t="s">
        <v>1402</v>
      </c>
      <c r="K1581" s="49">
        <v>1110855</v>
      </c>
      <c r="L1581" s="49">
        <v>1103043.1661099687</v>
      </c>
      <c r="M1581" s="50">
        <f t="shared" si="28"/>
        <v>7</v>
      </c>
      <c r="N1581" s="68" t="s">
        <v>349</v>
      </c>
    </row>
    <row r="1582" spans="1:14" ht="95.25" customHeight="1" x14ac:dyDescent="0.25">
      <c r="A1582" s="86">
        <v>1574</v>
      </c>
      <c r="B1582" s="50" t="s">
        <v>1959</v>
      </c>
      <c r="C1582" s="69" t="s">
        <v>1960</v>
      </c>
      <c r="D1582" s="69" t="s">
        <v>39</v>
      </c>
      <c r="E1582" s="69" t="s">
        <v>1465</v>
      </c>
      <c r="F1582" s="69" t="s">
        <v>1466</v>
      </c>
      <c r="G1582" s="69" t="s">
        <v>1467</v>
      </c>
      <c r="H1582" s="47">
        <v>55</v>
      </c>
      <c r="I1582" s="48" t="s">
        <v>176</v>
      </c>
      <c r="J1582" s="50" t="s">
        <v>1670</v>
      </c>
      <c r="K1582" s="49">
        <v>1230000</v>
      </c>
      <c r="L1582" s="49">
        <v>1277317.3302737244</v>
      </c>
      <c r="M1582" s="50">
        <f t="shared" si="28"/>
        <v>8</v>
      </c>
      <c r="N1582" s="68" t="s">
        <v>349</v>
      </c>
    </row>
    <row r="1583" spans="1:14" ht="95.25" customHeight="1" x14ac:dyDescent="0.25">
      <c r="A1583" s="86">
        <v>1575</v>
      </c>
      <c r="B1583" s="50" t="s">
        <v>1959</v>
      </c>
      <c r="C1583" s="69" t="s">
        <v>1960</v>
      </c>
      <c r="D1583" s="89" t="s">
        <v>1593</v>
      </c>
      <c r="E1583" s="69" t="s">
        <v>1505</v>
      </c>
      <c r="F1583" s="69" t="s">
        <v>1937</v>
      </c>
      <c r="G1583" s="69" t="s">
        <v>1937</v>
      </c>
      <c r="H1583" s="100">
        <v>45</v>
      </c>
      <c r="I1583" s="105"/>
      <c r="J1583" s="50" t="s">
        <v>1781</v>
      </c>
      <c r="K1583" s="106">
        <v>1296860.3500000001</v>
      </c>
      <c r="L1583" s="49">
        <v>1365937.9892118359</v>
      </c>
      <c r="M1583" s="50">
        <f t="shared" si="28"/>
        <v>9</v>
      </c>
      <c r="N1583" s="68" t="s">
        <v>349</v>
      </c>
    </row>
    <row r="1584" spans="1:14" ht="95.25" customHeight="1" x14ac:dyDescent="0.25">
      <c r="A1584" s="86">
        <v>1576</v>
      </c>
      <c r="B1584" s="50" t="s">
        <v>1959</v>
      </c>
      <c r="C1584" s="69" t="s">
        <v>1960</v>
      </c>
      <c r="D1584" s="69" t="s">
        <v>848</v>
      </c>
      <c r="E1584" s="69" t="s">
        <v>849</v>
      </c>
      <c r="F1584" s="69" t="s">
        <v>1473</v>
      </c>
      <c r="G1584" s="87" t="s">
        <v>1474</v>
      </c>
      <c r="H1584" s="47">
        <v>90</v>
      </c>
      <c r="I1584" s="48" t="s">
        <v>81</v>
      </c>
      <c r="J1584" s="50" t="s">
        <v>1957</v>
      </c>
      <c r="K1584" s="49">
        <v>1303881.5599999998</v>
      </c>
      <c r="L1584" s="49">
        <v>1295563.7412143901</v>
      </c>
      <c r="M1584" s="50">
        <f t="shared" si="28"/>
        <v>10</v>
      </c>
      <c r="N1584" s="68" t="s">
        <v>349</v>
      </c>
    </row>
    <row r="1585" spans="1:14" ht="95.25" customHeight="1" x14ac:dyDescent="0.25">
      <c r="A1585" s="86">
        <v>1577</v>
      </c>
      <c r="B1585" s="50" t="s">
        <v>1959</v>
      </c>
      <c r="C1585" s="69" t="s">
        <v>1960</v>
      </c>
      <c r="D1585" s="69" t="s">
        <v>848</v>
      </c>
      <c r="E1585" s="69" t="s">
        <v>849</v>
      </c>
      <c r="F1585" s="69" t="s">
        <v>1477</v>
      </c>
      <c r="G1585" s="87" t="s">
        <v>1478</v>
      </c>
      <c r="H1585" s="47">
        <v>90</v>
      </c>
      <c r="I1585" s="48" t="s">
        <v>81</v>
      </c>
      <c r="J1585" s="50" t="s">
        <v>1957</v>
      </c>
      <c r="K1585" s="49">
        <v>1325032.2799999998</v>
      </c>
      <c r="L1585" s="49">
        <v>1316539.6007306278</v>
      </c>
      <c r="M1585" s="50">
        <f t="shared" si="28"/>
        <v>11</v>
      </c>
      <c r="N1585" s="68" t="s">
        <v>349</v>
      </c>
    </row>
    <row r="1586" spans="1:14" ht="95.25" customHeight="1" x14ac:dyDescent="0.25">
      <c r="A1586" s="86">
        <v>1578</v>
      </c>
      <c r="B1586" s="51" t="s">
        <v>1959</v>
      </c>
      <c r="C1586" s="69" t="s">
        <v>1960</v>
      </c>
      <c r="D1586" s="69" t="s">
        <v>360</v>
      </c>
      <c r="E1586" s="69" t="s">
        <v>287</v>
      </c>
      <c r="F1586" s="69" t="s">
        <v>294</v>
      </c>
      <c r="G1586" s="87" t="s">
        <v>1924</v>
      </c>
      <c r="H1586" s="47" t="s">
        <v>448</v>
      </c>
      <c r="I1586" s="48" t="s">
        <v>1326</v>
      </c>
      <c r="J1586" s="50" t="s">
        <v>1954</v>
      </c>
      <c r="K1586" s="97">
        <v>1333915</v>
      </c>
      <c r="L1586" s="49">
        <v>1404966.3657922044</v>
      </c>
      <c r="M1586" s="50">
        <f t="shared" si="28"/>
        <v>12</v>
      </c>
      <c r="N1586" s="68" t="s">
        <v>349</v>
      </c>
    </row>
    <row r="1587" spans="1:14" ht="95.25" customHeight="1" x14ac:dyDescent="0.25">
      <c r="A1587" s="86">
        <v>1579</v>
      </c>
      <c r="B1587" s="50" t="s">
        <v>1959</v>
      </c>
      <c r="C1587" s="69" t="s">
        <v>1960</v>
      </c>
      <c r="D1587" s="69" t="s">
        <v>1438</v>
      </c>
      <c r="E1587" s="69" t="s">
        <v>1465</v>
      </c>
      <c r="F1587" s="69" t="s">
        <v>1497</v>
      </c>
      <c r="G1587" s="69" t="s">
        <v>1498</v>
      </c>
      <c r="H1587" s="47">
        <v>60</v>
      </c>
      <c r="I1587" s="48" t="s">
        <v>81</v>
      </c>
      <c r="J1587" s="50" t="s">
        <v>1953</v>
      </c>
      <c r="K1587" s="49">
        <v>1380012.95</v>
      </c>
      <c r="L1587" s="49">
        <v>1368228.7617051816</v>
      </c>
      <c r="M1587" s="50">
        <f t="shared" si="28"/>
        <v>13</v>
      </c>
      <c r="N1587" s="68" t="s">
        <v>349</v>
      </c>
    </row>
    <row r="1588" spans="1:14" ht="95.25" customHeight="1" x14ac:dyDescent="0.25">
      <c r="A1588" s="86">
        <v>1580</v>
      </c>
      <c r="B1588" s="50" t="s">
        <v>1959</v>
      </c>
      <c r="C1588" s="69" t="s">
        <v>1960</v>
      </c>
      <c r="D1588" s="69" t="s">
        <v>45</v>
      </c>
      <c r="E1588" s="69" t="s">
        <v>1405</v>
      </c>
      <c r="F1588" s="69" t="s">
        <v>1462</v>
      </c>
      <c r="G1588" s="87" t="s">
        <v>1463</v>
      </c>
      <c r="H1588" s="47">
        <v>30</v>
      </c>
      <c r="I1588" s="48">
        <v>0.79</v>
      </c>
      <c r="J1588" s="50" t="s">
        <v>1408</v>
      </c>
      <c r="K1588" s="46">
        <v>1293639.5999999999</v>
      </c>
      <c r="L1588" s="49">
        <v>1293639.5999999999</v>
      </c>
      <c r="M1588" s="50">
        <f t="shared" si="28"/>
        <v>14</v>
      </c>
      <c r="N1588" s="68" t="s">
        <v>349</v>
      </c>
    </row>
    <row r="1589" spans="1:14" ht="95.25" customHeight="1" x14ac:dyDescent="0.25">
      <c r="A1589" s="86">
        <v>1581</v>
      </c>
      <c r="B1589" s="50" t="s">
        <v>1959</v>
      </c>
      <c r="C1589" s="69" t="s">
        <v>1960</v>
      </c>
      <c r="D1589" s="69" t="s">
        <v>848</v>
      </c>
      <c r="E1589" s="69" t="s">
        <v>849</v>
      </c>
      <c r="F1589" s="69" t="s">
        <v>1486</v>
      </c>
      <c r="G1589" s="87" t="s">
        <v>1487</v>
      </c>
      <c r="H1589" s="47">
        <v>90</v>
      </c>
      <c r="I1589" s="48" t="s">
        <v>81</v>
      </c>
      <c r="J1589" s="50" t="s">
        <v>1957</v>
      </c>
      <c r="K1589" s="49">
        <v>1426116.63</v>
      </c>
      <c r="L1589" s="49">
        <v>1417090.6746779876</v>
      </c>
      <c r="M1589" s="50">
        <f t="shared" si="28"/>
        <v>15</v>
      </c>
      <c r="N1589" s="68" t="s">
        <v>349</v>
      </c>
    </row>
    <row r="1590" spans="1:14" ht="95.25" customHeight="1" x14ac:dyDescent="0.25">
      <c r="A1590" s="86">
        <v>1582</v>
      </c>
      <c r="B1590" s="50" t="s">
        <v>1959</v>
      </c>
      <c r="C1590" s="69" t="s">
        <v>1960</v>
      </c>
      <c r="D1590" s="69" t="s">
        <v>848</v>
      </c>
      <c r="E1590" s="69" t="s">
        <v>849</v>
      </c>
      <c r="F1590" s="69" t="s">
        <v>1491</v>
      </c>
      <c r="G1590" s="87" t="s">
        <v>1492</v>
      </c>
      <c r="H1590" s="47">
        <v>90</v>
      </c>
      <c r="I1590" s="48" t="s">
        <v>81</v>
      </c>
      <c r="J1590" s="50" t="s">
        <v>1957</v>
      </c>
      <c r="K1590" s="49">
        <v>1450241.67</v>
      </c>
      <c r="L1590" s="49">
        <v>1440946.4720246054</v>
      </c>
      <c r="M1590" s="50">
        <f t="shared" si="28"/>
        <v>16</v>
      </c>
      <c r="N1590" s="68" t="s">
        <v>349</v>
      </c>
    </row>
    <row r="1591" spans="1:14" ht="95.25" customHeight="1" x14ac:dyDescent="0.25">
      <c r="A1591" s="86">
        <v>1583</v>
      </c>
      <c r="B1591" s="50" t="s">
        <v>1959</v>
      </c>
      <c r="C1591" s="69" t="s">
        <v>1960</v>
      </c>
      <c r="D1591" s="69" t="s">
        <v>848</v>
      </c>
      <c r="E1591" s="69" t="s">
        <v>849</v>
      </c>
      <c r="F1591" s="69" t="s">
        <v>1493</v>
      </c>
      <c r="G1591" s="87" t="s">
        <v>1494</v>
      </c>
      <c r="H1591" s="47">
        <v>90</v>
      </c>
      <c r="I1591" s="48" t="s">
        <v>81</v>
      </c>
      <c r="J1591" s="50" t="s">
        <v>1957</v>
      </c>
      <c r="K1591" s="49">
        <v>1452555.0294999999</v>
      </c>
      <c r="L1591" s="49">
        <v>1443259.5967639624</v>
      </c>
      <c r="M1591" s="50">
        <f t="shared" si="28"/>
        <v>17</v>
      </c>
      <c r="N1591" s="68" t="s">
        <v>349</v>
      </c>
    </row>
    <row r="1592" spans="1:14" ht="95.25" customHeight="1" x14ac:dyDescent="0.25">
      <c r="A1592" s="86">
        <v>1584</v>
      </c>
      <c r="B1592" s="50" t="s">
        <v>1959</v>
      </c>
      <c r="C1592" s="69" t="s">
        <v>1961</v>
      </c>
      <c r="D1592" s="69" t="s">
        <v>47</v>
      </c>
      <c r="E1592" s="69" t="s">
        <v>1500</v>
      </c>
      <c r="F1592" s="69" t="s">
        <v>1702</v>
      </c>
      <c r="G1592" s="87" t="s">
        <v>1467</v>
      </c>
      <c r="H1592" s="47">
        <v>60</v>
      </c>
      <c r="I1592" s="48" t="s">
        <v>1703</v>
      </c>
      <c r="J1592" s="50" t="s">
        <v>1503</v>
      </c>
      <c r="K1592" s="49">
        <v>1515056</v>
      </c>
      <c r="L1592" s="49">
        <v>1535080.4184980725</v>
      </c>
      <c r="M1592" s="50">
        <f t="shared" si="28"/>
        <v>18</v>
      </c>
      <c r="N1592" s="68" t="s">
        <v>349</v>
      </c>
    </row>
    <row r="1593" spans="1:14" ht="95.25" customHeight="1" x14ac:dyDescent="0.25">
      <c r="A1593" s="86">
        <v>1585</v>
      </c>
      <c r="B1593" s="50" t="s">
        <v>1959</v>
      </c>
      <c r="C1593" s="69" t="s">
        <v>1960</v>
      </c>
      <c r="D1593" s="69" t="s">
        <v>39</v>
      </c>
      <c r="E1593" s="69" t="s">
        <v>1465</v>
      </c>
      <c r="F1593" s="69" t="s">
        <v>1941</v>
      </c>
      <c r="G1593" s="69" t="s">
        <v>1942</v>
      </c>
      <c r="H1593" s="47">
        <v>90</v>
      </c>
      <c r="I1593" s="48" t="s">
        <v>176</v>
      </c>
      <c r="J1593" s="50" t="s">
        <v>1512</v>
      </c>
      <c r="K1593" s="49">
        <v>1550000</v>
      </c>
      <c r="L1593" s="49">
        <v>1609627.5300197336</v>
      </c>
      <c r="M1593" s="50">
        <f t="shared" si="28"/>
        <v>19</v>
      </c>
      <c r="N1593" s="68" t="s">
        <v>349</v>
      </c>
    </row>
    <row r="1594" spans="1:14" ht="95.25" customHeight="1" x14ac:dyDescent="0.25">
      <c r="A1594" s="86">
        <v>1586</v>
      </c>
      <c r="B1594" s="50" t="s">
        <v>1959</v>
      </c>
      <c r="C1594" s="69" t="s">
        <v>1960</v>
      </c>
      <c r="D1594" s="69" t="s">
        <v>39</v>
      </c>
      <c r="E1594" s="69" t="s">
        <v>1465</v>
      </c>
      <c r="F1594" s="69" t="s">
        <v>1504</v>
      </c>
      <c r="G1594" s="69" t="s">
        <v>1498</v>
      </c>
      <c r="H1594" s="47">
        <v>90</v>
      </c>
      <c r="I1594" s="48" t="s">
        <v>176</v>
      </c>
      <c r="J1594" s="50" t="s">
        <v>292</v>
      </c>
      <c r="K1594" s="49">
        <v>1605000</v>
      </c>
      <c r="L1594" s="49">
        <v>1666743.3456010791</v>
      </c>
      <c r="M1594" s="50">
        <f t="shared" si="28"/>
        <v>20</v>
      </c>
      <c r="N1594" s="68" t="s">
        <v>349</v>
      </c>
    </row>
    <row r="1595" spans="1:14" ht="95.25" customHeight="1" x14ac:dyDescent="0.25">
      <c r="A1595" s="86">
        <v>1587</v>
      </c>
      <c r="B1595" s="50" t="s">
        <v>1959</v>
      </c>
      <c r="C1595" s="69" t="s">
        <v>1960</v>
      </c>
      <c r="D1595" s="69" t="s">
        <v>138</v>
      </c>
      <c r="E1595" s="69" t="s">
        <v>1394</v>
      </c>
      <c r="F1595" s="69" t="s">
        <v>1481</v>
      </c>
      <c r="G1595" s="87" t="s">
        <v>1482</v>
      </c>
      <c r="H1595" s="50" t="s">
        <v>1356</v>
      </c>
      <c r="I1595" s="48" t="s">
        <v>81</v>
      </c>
      <c r="J1595" s="50" t="s">
        <v>1357</v>
      </c>
      <c r="K1595" s="49">
        <v>1715836.8</v>
      </c>
      <c r="L1595" s="49">
        <v>1703960.182064011</v>
      </c>
      <c r="M1595" s="50">
        <f t="shared" si="28"/>
        <v>21</v>
      </c>
      <c r="N1595" s="68" t="s">
        <v>349</v>
      </c>
    </row>
    <row r="1596" spans="1:14" ht="95.25" customHeight="1" x14ac:dyDescent="0.25">
      <c r="A1596" s="86">
        <v>1588</v>
      </c>
      <c r="B1596" s="50" t="s">
        <v>1959</v>
      </c>
      <c r="C1596" s="69" t="s">
        <v>1960</v>
      </c>
      <c r="D1596" s="69" t="s">
        <v>26</v>
      </c>
      <c r="E1596" s="69" t="s">
        <v>1394</v>
      </c>
      <c r="F1596" s="69" t="s">
        <v>1943</v>
      </c>
      <c r="G1596" s="87" t="s">
        <v>1944</v>
      </c>
      <c r="H1596" s="47">
        <v>90</v>
      </c>
      <c r="I1596" s="48" t="s">
        <v>1457</v>
      </c>
      <c r="J1596" s="50" t="s">
        <v>1434</v>
      </c>
      <c r="K1596" s="49">
        <v>1713279.43</v>
      </c>
      <c r="L1596" s="49">
        <v>1833577.9438376357</v>
      </c>
      <c r="M1596" s="50">
        <f t="shared" si="28"/>
        <v>22</v>
      </c>
      <c r="N1596" s="68" t="s">
        <v>349</v>
      </c>
    </row>
    <row r="1597" spans="1:14" ht="95.25" customHeight="1" x14ac:dyDescent="0.25">
      <c r="A1597" s="86">
        <v>1589</v>
      </c>
      <c r="B1597" s="50" t="s">
        <v>1959</v>
      </c>
      <c r="C1597" s="69" t="s">
        <v>1960</v>
      </c>
      <c r="D1597" s="69" t="s">
        <v>1353</v>
      </c>
      <c r="E1597" s="69" t="s">
        <v>1354</v>
      </c>
      <c r="F1597" s="69" t="s">
        <v>1490</v>
      </c>
      <c r="G1597" s="87" t="s">
        <v>1472</v>
      </c>
      <c r="H1597" s="50" t="s">
        <v>1356</v>
      </c>
      <c r="I1597" s="48" t="s">
        <v>81</v>
      </c>
      <c r="J1597" s="50" t="s">
        <v>1357</v>
      </c>
      <c r="K1597" s="49">
        <v>1760286.5</v>
      </c>
      <c r="L1597" s="49">
        <v>1746139.285737766</v>
      </c>
      <c r="M1597" s="50">
        <f t="shared" si="28"/>
        <v>23</v>
      </c>
      <c r="N1597" s="68" t="s">
        <v>349</v>
      </c>
    </row>
    <row r="1598" spans="1:14" ht="95.25" customHeight="1" x14ac:dyDescent="0.25">
      <c r="A1598" s="86">
        <v>1590</v>
      </c>
      <c r="B1598" s="50" t="s">
        <v>1959</v>
      </c>
      <c r="C1598" s="69" t="s">
        <v>1960</v>
      </c>
      <c r="D1598" s="69" t="s">
        <v>1353</v>
      </c>
      <c r="E1598" s="69" t="s">
        <v>1354</v>
      </c>
      <c r="F1598" s="69" t="s">
        <v>1962</v>
      </c>
      <c r="G1598" s="87" t="s">
        <v>1480</v>
      </c>
      <c r="H1598" s="50" t="s">
        <v>1356</v>
      </c>
      <c r="I1598" s="48" t="s">
        <v>81</v>
      </c>
      <c r="J1598" s="50" t="s">
        <v>1357</v>
      </c>
      <c r="K1598" s="49">
        <v>1780372.5</v>
      </c>
      <c r="L1598" s="49">
        <v>1766063.8569330394</v>
      </c>
      <c r="M1598" s="50">
        <f t="shared" si="28"/>
        <v>24</v>
      </c>
      <c r="N1598" s="68" t="s">
        <v>349</v>
      </c>
    </row>
    <row r="1599" spans="1:14" ht="95.25" customHeight="1" x14ac:dyDescent="0.25">
      <c r="A1599" s="86">
        <v>1591</v>
      </c>
      <c r="B1599" s="50" t="s">
        <v>1959</v>
      </c>
      <c r="C1599" s="69" t="s">
        <v>1961</v>
      </c>
      <c r="D1599" s="69" t="s">
        <v>47</v>
      </c>
      <c r="E1599" s="69" t="s">
        <v>1500</v>
      </c>
      <c r="F1599" s="69" t="s">
        <v>1501</v>
      </c>
      <c r="G1599" s="87" t="s">
        <v>1498</v>
      </c>
      <c r="H1599" s="47">
        <v>45</v>
      </c>
      <c r="I1599" s="48" t="s">
        <v>1502</v>
      </c>
      <c r="J1599" s="50" t="s">
        <v>1503</v>
      </c>
      <c r="K1599" s="49">
        <v>1903077.5</v>
      </c>
      <c r="L1599" s="49">
        <v>2035343.8536851113</v>
      </c>
      <c r="M1599" s="50">
        <f t="shared" si="28"/>
        <v>25</v>
      </c>
      <c r="N1599" s="68" t="s">
        <v>349</v>
      </c>
    </row>
    <row r="1600" spans="1:14" ht="95.25" customHeight="1" x14ac:dyDescent="0.25">
      <c r="A1600" s="86">
        <v>1592</v>
      </c>
      <c r="B1600" s="50" t="s">
        <v>1963</v>
      </c>
      <c r="C1600" s="69" t="s">
        <v>1964</v>
      </c>
      <c r="D1600" s="69" t="s">
        <v>1438</v>
      </c>
      <c r="E1600" s="69" t="s">
        <v>1382</v>
      </c>
      <c r="F1600" s="69" t="s">
        <v>1511</v>
      </c>
      <c r="G1600" s="87" t="s">
        <v>1511</v>
      </c>
      <c r="H1600" s="47">
        <v>60</v>
      </c>
      <c r="I1600" s="48" t="s">
        <v>176</v>
      </c>
      <c r="J1600" s="50" t="s">
        <v>1953</v>
      </c>
      <c r="K1600" s="49">
        <v>799768.95</v>
      </c>
      <c r="L1600" s="49">
        <v>781721.69524984946</v>
      </c>
      <c r="M1600" s="50">
        <f t="shared" si="28"/>
        <v>1</v>
      </c>
      <c r="N1600" s="68" t="s">
        <v>349</v>
      </c>
    </row>
    <row r="1601" spans="1:14" ht="95.25" customHeight="1" x14ac:dyDescent="0.25">
      <c r="A1601" s="86">
        <v>1593</v>
      </c>
      <c r="B1601" s="50" t="s">
        <v>1963</v>
      </c>
      <c r="C1601" s="69" t="s">
        <v>1964</v>
      </c>
      <c r="D1601" s="69" t="s">
        <v>1438</v>
      </c>
      <c r="E1601" s="69" t="s">
        <v>1382</v>
      </c>
      <c r="F1601" s="69" t="s">
        <v>1519</v>
      </c>
      <c r="G1601" s="69" t="s">
        <v>1519</v>
      </c>
      <c r="H1601" s="47">
        <v>60</v>
      </c>
      <c r="I1601" s="48" t="s">
        <v>176</v>
      </c>
      <c r="J1601" s="50" t="s">
        <v>1953</v>
      </c>
      <c r="K1601" s="49">
        <v>818168.95</v>
      </c>
      <c r="L1601" s="49">
        <v>799706.48847368895</v>
      </c>
      <c r="M1601" s="50">
        <f t="shared" si="28"/>
        <v>2</v>
      </c>
      <c r="N1601" s="68" t="s">
        <v>349</v>
      </c>
    </row>
    <row r="1602" spans="1:14" ht="95.25" customHeight="1" x14ac:dyDescent="0.25">
      <c r="A1602" s="86">
        <v>1594</v>
      </c>
      <c r="B1602" s="50" t="s">
        <v>1963</v>
      </c>
      <c r="C1602" s="69" t="s">
        <v>1964</v>
      </c>
      <c r="D1602" s="69" t="s">
        <v>1438</v>
      </c>
      <c r="E1602" s="69" t="s">
        <v>1382</v>
      </c>
      <c r="F1602" s="69" t="s">
        <v>1520</v>
      </c>
      <c r="G1602" s="69" t="s">
        <v>1520</v>
      </c>
      <c r="H1602" s="47">
        <v>60</v>
      </c>
      <c r="I1602" s="48" t="s">
        <v>176</v>
      </c>
      <c r="J1602" s="50" t="s">
        <v>1953</v>
      </c>
      <c r="K1602" s="49">
        <v>818168.95</v>
      </c>
      <c r="L1602" s="49">
        <v>799706.48847368895</v>
      </c>
      <c r="M1602" s="50">
        <f t="shared" si="28"/>
        <v>3</v>
      </c>
      <c r="N1602" s="68" t="s">
        <v>349</v>
      </c>
    </row>
    <row r="1603" spans="1:14" ht="95.25" customHeight="1" x14ac:dyDescent="0.25">
      <c r="A1603" s="86">
        <v>1595</v>
      </c>
      <c r="B1603" s="50" t="s">
        <v>1963</v>
      </c>
      <c r="C1603" s="69" t="s">
        <v>1964</v>
      </c>
      <c r="D1603" s="69" t="s">
        <v>1438</v>
      </c>
      <c r="E1603" s="69" t="s">
        <v>1382</v>
      </c>
      <c r="F1603" s="69" t="s">
        <v>1521</v>
      </c>
      <c r="G1603" s="87" t="s">
        <v>1521</v>
      </c>
      <c r="H1603" s="47">
        <v>60</v>
      </c>
      <c r="I1603" s="48" t="s">
        <v>176</v>
      </c>
      <c r="J1603" s="50" t="s">
        <v>1953</v>
      </c>
      <c r="K1603" s="49">
        <v>884868.95</v>
      </c>
      <c r="L1603" s="49">
        <v>864901.36391010717</v>
      </c>
      <c r="M1603" s="50">
        <f t="shared" si="28"/>
        <v>4</v>
      </c>
      <c r="N1603" s="68" t="s">
        <v>349</v>
      </c>
    </row>
    <row r="1604" spans="1:14" ht="95.25" customHeight="1" x14ac:dyDescent="0.25">
      <c r="A1604" s="86">
        <v>1596</v>
      </c>
      <c r="B1604" s="50" t="s">
        <v>1963</v>
      </c>
      <c r="C1604" s="69" t="s">
        <v>1964</v>
      </c>
      <c r="D1604" s="69" t="s">
        <v>1438</v>
      </c>
      <c r="E1604" s="69" t="s">
        <v>1382</v>
      </c>
      <c r="F1604" s="69" t="s">
        <v>1524</v>
      </c>
      <c r="G1604" s="69" t="s">
        <v>1524</v>
      </c>
      <c r="H1604" s="47">
        <v>60</v>
      </c>
      <c r="I1604" s="48" t="s">
        <v>176</v>
      </c>
      <c r="J1604" s="50" t="s">
        <v>1953</v>
      </c>
      <c r="K1604" s="49">
        <v>935468.95</v>
      </c>
      <c r="L1604" s="49">
        <v>914359.54527566582</v>
      </c>
      <c r="M1604" s="50">
        <f t="shared" si="28"/>
        <v>5</v>
      </c>
      <c r="N1604" s="68" t="s">
        <v>349</v>
      </c>
    </row>
    <row r="1605" spans="1:14" ht="95.25" customHeight="1" x14ac:dyDescent="0.25">
      <c r="A1605" s="86">
        <v>1597</v>
      </c>
      <c r="B1605" s="50" t="s">
        <v>1963</v>
      </c>
      <c r="C1605" s="69" t="s">
        <v>1964</v>
      </c>
      <c r="D1605" s="69" t="s">
        <v>1438</v>
      </c>
      <c r="E1605" s="69" t="s">
        <v>1526</v>
      </c>
      <c r="F1605" s="69" t="s">
        <v>1527</v>
      </c>
      <c r="G1605" s="87" t="s">
        <v>1535</v>
      </c>
      <c r="H1605" s="47">
        <v>60</v>
      </c>
      <c r="I1605" s="48" t="s">
        <v>176</v>
      </c>
      <c r="J1605" s="50" t="s">
        <v>1953</v>
      </c>
      <c r="K1605" s="49">
        <v>1043568.95</v>
      </c>
      <c r="L1605" s="49">
        <v>1055909.8745379534</v>
      </c>
      <c r="M1605" s="50">
        <f t="shared" si="28"/>
        <v>6</v>
      </c>
      <c r="N1605" s="68" t="s">
        <v>349</v>
      </c>
    </row>
    <row r="1606" spans="1:14" ht="95.25" customHeight="1" x14ac:dyDescent="0.25">
      <c r="A1606" s="86">
        <v>1598</v>
      </c>
      <c r="B1606" s="50" t="s">
        <v>1963</v>
      </c>
      <c r="C1606" s="69" t="s">
        <v>1964</v>
      </c>
      <c r="D1606" s="69" t="s">
        <v>1438</v>
      </c>
      <c r="E1606" s="69" t="s">
        <v>1526</v>
      </c>
      <c r="F1606" s="69" t="s">
        <v>1527</v>
      </c>
      <c r="G1606" s="87" t="s">
        <v>1528</v>
      </c>
      <c r="H1606" s="47">
        <v>60</v>
      </c>
      <c r="I1606" s="48" t="s">
        <v>176</v>
      </c>
      <c r="J1606" s="50" t="s">
        <v>1953</v>
      </c>
      <c r="K1606" s="49">
        <v>1050468.95</v>
      </c>
      <c r="L1606" s="49">
        <v>1062891.4718098077</v>
      </c>
      <c r="M1606" s="50">
        <f t="shared" si="28"/>
        <v>7</v>
      </c>
      <c r="N1606" s="68" t="s">
        <v>349</v>
      </c>
    </row>
    <row r="1607" spans="1:14" ht="95.25" customHeight="1" x14ac:dyDescent="0.25">
      <c r="A1607" s="86">
        <v>1599</v>
      </c>
      <c r="B1607" s="50" t="s">
        <v>1963</v>
      </c>
      <c r="C1607" s="69" t="s">
        <v>1964</v>
      </c>
      <c r="D1607" s="69" t="s">
        <v>1438</v>
      </c>
      <c r="E1607" s="69" t="s">
        <v>1526</v>
      </c>
      <c r="F1607" s="69" t="s">
        <v>1527</v>
      </c>
      <c r="G1607" s="87" t="s">
        <v>1544</v>
      </c>
      <c r="H1607" s="47">
        <v>60</v>
      </c>
      <c r="I1607" s="48" t="s">
        <v>176</v>
      </c>
      <c r="J1607" s="50" t="s">
        <v>1953</v>
      </c>
      <c r="K1607" s="49">
        <v>1095318.95</v>
      </c>
      <c r="L1607" s="49">
        <v>1108271.8540768609</v>
      </c>
      <c r="M1607" s="50">
        <f t="shared" si="28"/>
        <v>8</v>
      </c>
      <c r="N1607" s="68" t="s">
        <v>349</v>
      </c>
    </row>
    <row r="1608" spans="1:14" ht="95.25" customHeight="1" x14ac:dyDescent="0.25">
      <c r="A1608" s="86">
        <v>1600</v>
      </c>
      <c r="B1608" s="50" t="s">
        <v>1963</v>
      </c>
      <c r="C1608" s="69" t="s">
        <v>1964</v>
      </c>
      <c r="D1608" s="69" t="s">
        <v>1438</v>
      </c>
      <c r="E1608" s="69" t="s">
        <v>1465</v>
      </c>
      <c r="F1608" s="69" t="s">
        <v>1561</v>
      </c>
      <c r="G1608" s="69" t="s">
        <v>1562</v>
      </c>
      <c r="H1608" s="47">
        <v>60</v>
      </c>
      <c r="I1608" s="48" t="s">
        <v>81</v>
      </c>
      <c r="J1608" s="50" t="s">
        <v>1953</v>
      </c>
      <c r="K1608" s="49">
        <v>1210329.3</v>
      </c>
      <c r="L1608" s="49">
        <v>1199994.0720806273</v>
      </c>
      <c r="M1608" s="50">
        <f t="shared" si="28"/>
        <v>9</v>
      </c>
      <c r="N1608" s="68" t="s">
        <v>349</v>
      </c>
    </row>
    <row r="1609" spans="1:14" ht="95.25" customHeight="1" x14ac:dyDescent="0.25">
      <c r="A1609" s="86">
        <v>1601</v>
      </c>
      <c r="B1609" s="50" t="s">
        <v>1963</v>
      </c>
      <c r="C1609" s="69" t="s">
        <v>1964</v>
      </c>
      <c r="D1609" s="69" t="s">
        <v>9</v>
      </c>
      <c r="E1609" s="69" t="s">
        <v>1347</v>
      </c>
      <c r="F1609" s="69" t="s">
        <v>1533</v>
      </c>
      <c r="G1609" s="87" t="s">
        <v>1534</v>
      </c>
      <c r="H1609" s="47" t="s">
        <v>1399</v>
      </c>
      <c r="I1609" s="91" t="s">
        <v>81</v>
      </c>
      <c r="J1609" s="50" t="s">
        <v>1402</v>
      </c>
      <c r="K1609" s="49">
        <v>1213338</v>
      </c>
      <c r="L1609" s="49">
        <v>1204805.4778360245</v>
      </c>
      <c r="M1609" s="50">
        <f t="shared" si="28"/>
        <v>10</v>
      </c>
      <c r="N1609" s="68" t="s">
        <v>349</v>
      </c>
    </row>
    <row r="1610" spans="1:14" ht="95.25" customHeight="1" x14ac:dyDescent="0.25">
      <c r="A1610" s="86">
        <v>1602</v>
      </c>
      <c r="B1610" s="50" t="s">
        <v>1963</v>
      </c>
      <c r="C1610" s="69" t="s">
        <v>1964</v>
      </c>
      <c r="D1610" s="69" t="s">
        <v>25</v>
      </c>
      <c r="E1610" s="69" t="s">
        <v>1347</v>
      </c>
      <c r="F1610" s="69" t="s">
        <v>1533</v>
      </c>
      <c r="G1610" s="87" t="s">
        <v>1534</v>
      </c>
      <c r="H1610" s="47">
        <v>90</v>
      </c>
      <c r="I1610" s="48" t="s">
        <v>81</v>
      </c>
      <c r="J1610" s="50" t="s">
        <v>1350</v>
      </c>
      <c r="K1610" s="49">
        <v>1178273.8999999999</v>
      </c>
      <c r="L1610" s="49">
        <v>1169869.5875065096</v>
      </c>
      <c r="M1610" s="50">
        <f t="shared" ref="M1610:M1673" si="29">IF(B1610=B1609,M1609+1,1)</f>
        <v>11</v>
      </c>
      <c r="N1610" s="68" t="s">
        <v>349</v>
      </c>
    </row>
    <row r="1611" spans="1:14" ht="95.25" customHeight="1" x14ac:dyDescent="0.25">
      <c r="A1611" s="86">
        <v>1603</v>
      </c>
      <c r="B1611" s="50" t="s">
        <v>1963</v>
      </c>
      <c r="C1611" s="69" t="s">
        <v>1964</v>
      </c>
      <c r="D1611" s="69" t="s">
        <v>45</v>
      </c>
      <c r="E1611" s="69" t="s">
        <v>1405</v>
      </c>
      <c r="F1611" s="69" t="s">
        <v>1513</v>
      </c>
      <c r="G1611" s="87" t="s">
        <v>1514</v>
      </c>
      <c r="H1611" s="47">
        <v>30</v>
      </c>
      <c r="I1611" s="48">
        <v>0.67</v>
      </c>
      <c r="J1611" s="50" t="s">
        <v>1819</v>
      </c>
      <c r="K1611" s="46">
        <v>1148735</v>
      </c>
      <c r="L1611" s="49">
        <v>1148735</v>
      </c>
      <c r="M1611" s="50">
        <f t="shared" si="29"/>
        <v>12</v>
      </c>
      <c r="N1611" s="68" t="s">
        <v>349</v>
      </c>
    </row>
    <row r="1612" spans="1:14" ht="95.25" customHeight="1" x14ac:dyDescent="0.25">
      <c r="A1612" s="86">
        <v>1604</v>
      </c>
      <c r="B1612" s="50" t="s">
        <v>1963</v>
      </c>
      <c r="C1612" s="69" t="s">
        <v>1964</v>
      </c>
      <c r="D1612" s="69" t="s">
        <v>1438</v>
      </c>
      <c r="E1612" s="69" t="s">
        <v>1465</v>
      </c>
      <c r="F1612" s="69" t="s">
        <v>1565</v>
      </c>
      <c r="G1612" s="87" t="s">
        <v>1548</v>
      </c>
      <c r="H1612" s="47">
        <v>60</v>
      </c>
      <c r="I1612" s="48" t="s">
        <v>81</v>
      </c>
      <c r="J1612" s="50" t="s">
        <v>1953</v>
      </c>
      <c r="K1612" s="49">
        <v>1232525.45</v>
      </c>
      <c r="L1612" s="49">
        <v>1222000.6850106888</v>
      </c>
      <c r="M1612" s="50">
        <f t="shared" si="29"/>
        <v>13</v>
      </c>
      <c r="N1612" s="68" t="s">
        <v>349</v>
      </c>
    </row>
    <row r="1613" spans="1:14" ht="95.25" customHeight="1" x14ac:dyDescent="0.25">
      <c r="A1613" s="86">
        <v>1605</v>
      </c>
      <c r="B1613" s="50" t="s">
        <v>1963</v>
      </c>
      <c r="C1613" s="69" t="s">
        <v>1964</v>
      </c>
      <c r="D1613" s="69" t="s">
        <v>1438</v>
      </c>
      <c r="E1613" s="69" t="s">
        <v>1465</v>
      </c>
      <c r="F1613" s="69" t="s">
        <v>1566</v>
      </c>
      <c r="G1613" s="69" t="s">
        <v>1550</v>
      </c>
      <c r="H1613" s="47">
        <v>60</v>
      </c>
      <c r="I1613" s="48" t="s">
        <v>81</v>
      </c>
      <c r="J1613" s="50" t="s">
        <v>1953</v>
      </c>
      <c r="K1613" s="49">
        <v>1235020.95</v>
      </c>
      <c r="L1613" s="49">
        <v>1224474.8754701591</v>
      </c>
      <c r="M1613" s="50">
        <f t="shared" si="29"/>
        <v>14</v>
      </c>
      <c r="N1613" s="68" t="s">
        <v>349</v>
      </c>
    </row>
    <row r="1614" spans="1:14" ht="95.25" customHeight="1" x14ac:dyDescent="0.25">
      <c r="A1614" s="86">
        <v>1606</v>
      </c>
      <c r="B1614" s="50" t="s">
        <v>1963</v>
      </c>
      <c r="C1614" s="69" t="s">
        <v>1964</v>
      </c>
      <c r="D1614" s="69" t="s">
        <v>1438</v>
      </c>
      <c r="E1614" s="69" t="s">
        <v>1465</v>
      </c>
      <c r="F1614" s="69" t="s">
        <v>1567</v>
      </c>
      <c r="G1614" s="69" t="s">
        <v>1568</v>
      </c>
      <c r="H1614" s="47">
        <v>60</v>
      </c>
      <c r="I1614" s="48" t="s">
        <v>81</v>
      </c>
      <c r="J1614" s="50" t="s">
        <v>1953</v>
      </c>
      <c r="K1614" s="49">
        <v>1244525.7</v>
      </c>
      <c r="L1614" s="49">
        <v>1233898.4626349153</v>
      </c>
      <c r="M1614" s="50">
        <f t="shared" si="29"/>
        <v>15</v>
      </c>
      <c r="N1614" s="68" t="s">
        <v>349</v>
      </c>
    </row>
    <row r="1615" spans="1:14" ht="95.25" customHeight="1" x14ac:dyDescent="0.25">
      <c r="A1615" s="86">
        <v>1607</v>
      </c>
      <c r="B1615" s="50" t="s">
        <v>1963</v>
      </c>
      <c r="C1615" s="69" t="s">
        <v>1964</v>
      </c>
      <c r="D1615" s="69" t="s">
        <v>1438</v>
      </c>
      <c r="E1615" s="69" t="s">
        <v>1465</v>
      </c>
      <c r="F1615" s="69" t="s">
        <v>1569</v>
      </c>
      <c r="G1615" s="69" t="s">
        <v>1570</v>
      </c>
      <c r="H1615" s="47">
        <v>60</v>
      </c>
      <c r="I1615" s="48" t="s">
        <v>81</v>
      </c>
      <c r="J1615" s="50" t="s">
        <v>1953</v>
      </c>
      <c r="K1615" s="49">
        <v>1250042.25</v>
      </c>
      <c r="L1615" s="49">
        <v>1239367.9057842602</v>
      </c>
      <c r="M1615" s="50">
        <f t="shared" si="29"/>
        <v>16</v>
      </c>
      <c r="N1615" s="68" t="s">
        <v>349</v>
      </c>
    </row>
    <row r="1616" spans="1:14" ht="95.25" customHeight="1" x14ac:dyDescent="0.25">
      <c r="A1616" s="86">
        <v>1608</v>
      </c>
      <c r="B1616" s="50" t="s">
        <v>1963</v>
      </c>
      <c r="C1616" s="69" t="s">
        <v>1964</v>
      </c>
      <c r="D1616" s="69" t="s">
        <v>45</v>
      </c>
      <c r="E1616" s="69" t="s">
        <v>1405</v>
      </c>
      <c r="F1616" s="69" t="s">
        <v>1516</v>
      </c>
      <c r="G1616" s="87" t="s">
        <v>1517</v>
      </c>
      <c r="H1616" s="47">
        <v>30</v>
      </c>
      <c r="I1616" s="48">
        <v>0.87</v>
      </c>
      <c r="J1616" s="50" t="s">
        <v>1819</v>
      </c>
      <c r="K1616" s="46">
        <v>1171735</v>
      </c>
      <c r="L1616" s="49">
        <v>1171735</v>
      </c>
      <c r="M1616" s="50">
        <f t="shared" si="29"/>
        <v>17</v>
      </c>
      <c r="N1616" s="68" t="s">
        <v>349</v>
      </c>
    </row>
    <row r="1617" spans="1:14" ht="95.25" customHeight="1" x14ac:dyDescent="0.25">
      <c r="A1617" s="86">
        <v>1609</v>
      </c>
      <c r="B1617" s="50" t="s">
        <v>1963</v>
      </c>
      <c r="C1617" s="69" t="s">
        <v>1964</v>
      </c>
      <c r="D1617" s="69" t="s">
        <v>1438</v>
      </c>
      <c r="E1617" s="69" t="s">
        <v>1465</v>
      </c>
      <c r="F1617" s="69" t="s">
        <v>1575</v>
      </c>
      <c r="G1617" s="69" t="s">
        <v>1576</v>
      </c>
      <c r="H1617" s="47">
        <v>60</v>
      </c>
      <c r="I1617" s="48" t="s">
        <v>81</v>
      </c>
      <c r="J1617" s="50" t="s">
        <v>1953</v>
      </c>
      <c r="K1617" s="49">
        <v>1259751.7</v>
      </c>
      <c r="L1617" s="49">
        <v>1248994.4449774891</v>
      </c>
      <c r="M1617" s="50">
        <f t="shared" si="29"/>
        <v>18</v>
      </c>
      <c r="N1617" s="68" t="s">
        <v>349</v>
      </c>
    </row>
    <row r="1618" spans="1:14" ht="95.25" customHeight="1" x14ac:dyDescent="0.25">
      <c r="A1618" s="86">
        <v>1610</v>
      </c>
      <c r="B1618" s="50" t="s">
        <v>1963</v>
      </c>
      <c r="C1618" s="69" t="s">
        <v>1964</v>
      </c>
      <c r="D1618" s="69" t="s">
        <v>39</v>
      </c>
      <c r="E1618" s="69" t="s">
        <v>1382</v>
      </c>
      <c r="F1618" s="69" t="s">
        <v>1511</v>
      </c>
      <c r="G1618" s="69" t="s">
        <v>1511</v>
      </c>
      <c r="H1618" s="47">
        <v>45</v>
      </c>
      <c r="I1618" s="48"/>
      <c r="J1618" s="50" t="s">
        <v>1512</v>
      </c>
      <c r="K1618" s="49">
        <v>1266000</v>
      </c>
      <c r="L1618" s="49">
        <v>1333433.8538009771</v>
      </c>
      <c r="M1618" s="50">
        <f t="shared" si="29"/>
        <v>19</v>
      </c>
      <c r="N1618" s="68" t="s">
        <v>349</v>
      </c>
    </row>
    <row r="1619" spans="1:14" ht="95.25" customHeight="1" x14ac:dyDescent="0.25">
      <c r="A1619" s="86">
        <v>1611</v>
      </c>
      <c r="B1619" s="50" t="s">
        <v>1963</v>
      </c>
      <c r="C1619" s="69" t="s">
        <v>1964</v>
      </c>
      <c r="D1619" s="69" t="s">
        <v>1438</v>
      </c>
      <c r="E1619" s="69" t="s">
        <v>1465</v>
      </c>
      <c r="F1619" s="69" t="s">
        <v>1577</v>
      </c>
      <c r="G1619" s="87" t="s">
        <v>1554</v>
      </c>
      <c r="H1619" s="47">
        <v>60</v>
      </c>
      <c r="I1619" s="48" t="s">
        <v>81</v>
      </c>
      <c r="J1619" s="50" t="s">
        <v>1953</v>
      </c>
      <c r="K1619" s="49">
        <v>1273276.8500000001</v>
      </c>
      <c r="L1619" s="49">
        <v>1262404.1011958434</v>
      </c>
      <c r="M1619" s="50">
        <f t="shared" si="29"/>
        <v>20</v>
      </c>
      <c r="N1619" s="68" t="s">
        <v>349</v>
      </c>
    </row>
    <row r="1620" spans="1:14" ht="95.25" customHeight="1" x14ac:dyDescent="0.25">
      <c r="A1620" s="86">
        <v>1612</v>
      </c>
      <c r="B1620" s="50" t="s">
        <v>1963</v>
      </c>
      <c r="C1620" s="69" t="s">
        <v>1964</v>
      </c>
      <c r="D1620" s="69" t="s">
        <v>1438</v>
      </c>
      <c r="E1620" s="69" t="s">
        <v>1465</v>
      </c>
      <c r="F1620" s="69" t="s">
        <v>1569</v>
      </c>
      <c r="G1620" s="69" t="s">
        <v>1557</v>
      </c>
      <c r="H1620" s="47">
        <v>60</v>
      </c>
      <c r="I1620" s="48" t="s">
        <v>81</v>
      </c>
      <c r="J1620" s="50" t="s">
        <v>1953</v>
      </c>
      <c r="K1620" s="49">
        <v>1298942.55</v>
      </c>
      <c r="L1620" s="49">
        <v>1287850.6369905232</v>
      </c>
      <c r="M1620" s="50">
        <f t="shared" si="29"/>
        <v>21</v>
      </c>
      <c r="N1620" s="68" t="s">
        <v>349</v>
      </c>
    </row>
    <row r="1621" spans="1:14" ht="95.25" customHeight="1" x14ac:dyDescent="0.25">
      <c r="A1621" s="86">
        <v>1613</v>
      </c>
      <c r="B1621" s="50" t="s">
        <v>1963</v>
      </c>
      <c r="C1621" s="69" t="s">
        <v>1964</v>
      </c>
      <c r="D1621" s="69" t="s">
        <v>1438</v>
      </c>
      <c r="E1621" s="69" t="s">
        <v>1465</v>
      </c>
      <c r="F1621" s="69" t="s">
        <v>1578</v>
      </c>
      <c r="G1621" s="69" t="s">
        <v>1579</v>
      </c>
      <c r="H1621" s="47">
        <v>60</v>
      </c>
      <c r="I1621" s="48" t="s">
        <v>81</v>
      </c>
      <c r="J1621" s="50" t="s">
        <v>1953</v>
      </c>
      <c r="K1621" s="49">
        <v>1318299.3500000001</v>
      </c>
      <c r="L1621" s="49">
        <v>1307042.1456604777</v>
      </c>
      <c r="M1621" s="50">
        <f t="shared" si="29"/>
        <v>22</v>
      </c>
      <c r="N1621" s="68" t="s">
        <v>349</v>
      </c>
    </row>
    <row r="1622" spans="1:14" ht="95.25" customHeight="1" x14ac:dyDescent="0.25">
      <c r="A1622" s="86">
        <v>1614</v>
      </c>
      <c r="B1622" s="50" t="s">
        <v>1963</v>
      </c>
      <c r="C1622" s="69" t="s">
        <v>1964</v>
      </c>
      <c r="D1622" s="69" t="s">
        <v>1438</v>
      </c>
      <c r="E1622" s="69" t="s">
        <v>1465</v>
      </c>
      <c r="F1622" s="69" t="s">
        <v>1578</v>
      </c>
      <c r="G1622" s="69" t="s">
        <v>1564</v>
      </c>
      <c r="H1622" s="47">
        <v>60</v>
      </c>
      <c r="I1622" s="48" t="s">
        <v>81</v>
      </c>
      <c r="J1622" s="50" t="s">
        <v>1953</v>
      </c>
      <c r="K1622" s="49">
        <v>1325304</v>
      </c>
      <c r="L1622" s="49">
        <v>1313986.9816460228</v>
      </c>
      <c r="M1622" s="50">
        <f t="shared" si="29"/>
        <v>23</v>
      </c>
      <c r="N1622" s="68" t="s">
        <v>349</v>
      </c>
    </row>
    <row r="1623" spans="1:14" ht="95.25" customHeight="1" x14ac:dyDescent="0.25">
      <c r="A1623" s="86">
        <v>1615</v>
      </c>
      <c r="B1623" s="50" t="s">
        <v>1963</v>
      </c>
      <c r="C1623" s="69" t="s">
        <v>1964</v>
      </c>
      <c r="D1623" s="69" t="s">
        <v>1438</v>
      </c>
      <c r="E1623" s="69" t="s">
        <v>1465</v>
      </c>
      <c r="F1623" s="69" t="s">
        <v>1580</v>
      </c>
      <c r="G1623" s="69" t="s">
        <v>1573</v>
      </c>
      <c r="H1623" s="47">
        <v>60</v>
      </c>
      <c r="I1623" s="48" t="s">
        <v>81</v>
      </c>
      <c r="J1623" s="50" t="s">
        <v>1953</v>
      </c>
      <c r="K1623" s="49">
        <v>1339539.8500000001</v>
      </c>
      <c r="L1623" s="49">
        <v>1328101.2690643556</v>
      </c>
      <c r="M1623" s="50">
        <f t="shared" si="29"/>
        <v>24</v>
      </c>
      <c r="N1623" s="68" t="s">
        <v>349</v>
      </c>
    </row>
    <row r="1624" spans="1:14" ht="95.25" customHeight="1" x14ac:dyDescent="0.25">
      <c r="A1624" s="86">
        <v>1616</v>
      </c>
      <c r="B1624" s="50" t="s">
        <v>1963</v>
      </c>
      <c r="C1624" s="69" t="s">
        <v>1964</v>
      </c>
      <c r="D1624" s="69" t="s">
        <v>1438</v>
      </c>
      <c r="E1624" s="69" t="s">
        <v>1465</v>
      </c>
      <c r="F1624" s="69" t="s">
        <v>1586</v>
      </c>
      <c r="G1624" s="69" t="s">
        <v>1587</v>
      </c>
      <c r="H1624" s="47">
        <v>60</v>
      </c>
      <c r="I1624" s="48" t="s">
        <v>81</v>
      </c>
      <c r="J1624" s="50" t="s">
        <v>1953</v>
      </c>
      <c r="K1624" s="49">
        <v>1365924.3</v>
      </c>
      <c r="L1624" s="49">
        <v>1354260.41731856</v>
      </c>
      <c r="M1624" s="50">
        <f t="shared" si="29"/>
        <v>25</v>
      </c>
      <c r="N1624" s="68" t="s">
        <v>349</v>
      </c>
    </row>
    <row r="1625" spans="1:14" ht="95.25" customHeight="1" x14ac:dyDescent="0.25">
      <c r="A1625" s="86">
        <v>1617</v>
      </c>
      <c r="B1625" s="50" t="s">
        <v>1963</v>
      </c>
      <c r="C1625" s="69" t="s">
        <v>1964</v>
      </c>
      <c r="D1625" s="69" t="s">
        <v>1438</v>
      </c>
      <c r="E1625" s="69" t="s">
        <v>1465</v>
      </c>
      <c r="F1625" s="69" t="s">
        <v>1588</v>
      </c>
      <c r="G1625" s="69" t="s">
        <v>1589</v>
      </c>
      <c r="H1625" s="47">
        <v>60</v>
      </c>
      <c r="I1625" s="48" t="s">
        <v>81</v>
      </c>
      <c r="J1625" s="50" t="s">
        <v>1953</v>
      </c>
      <c r="K1625" s="49">
        <v>1377963.65</v>
      </c>
      <c r="L1625" s="49">
        <v>1366196.9610605843</v>
      </c>
      <c r="M1625" s="50">
        <f t="shared" si="29"/>
        <v>26</v>
      </c>
      <c r="N1625" s="68" t="s">
        <v>349</v>
      </c>
    </row>
    <row r="1626" spans="1:14" ht="95.25" customHeight="1" x14ac:dyDescent="0.25">
      <c r="A1626" s="86">
        <v>1618</v>
      </c>
      <c r="B1626" s="50" t="s">
        <v>1963</v>
      </c>
      <c r="C1626" s="69" t="s">
        <v>1964</v>
      </c>
      <c r="D1626" s="69" t="s">
        <v>1438</v>
      </c>
      <c r="E1626" s="69" t="s">
        <v>1465</v>
      </c>
      <c r="F1626" s="69" t="s">
        <v>1590</v>
      </c>
      <c r="G1626" s="69" t="s">
        <v>1583</v>
      </c>
      <c r="H1626" s="47">
        <v>60</v>
      </c>
      <c r="I1626" s="48" t="s">
        <v>81</v>
      </c>
      <c r="J1626" s="50" t="s">
        <v>1953</v>
      </c>
      <c r="K1626" s="49">
        <v>1445866.55</v>
      </c>
      <c r="L1626" s="49">
        <v>1433520.0255167484</v>
      </c>
      <c r="M1626" s="50">
        <f t="shared" si="29"/>
        <v>27</v>
      </c>
      <c r="N1626" s="68" t="s">
        <v>349</v>
      </c>
    </row>
    <row r="1627" spans="1:14" ht="95.25" customHeight="1" x14ac:dyDescent="0.25">
      <c r="A1627" s="86">
        <v>1619</v>
      </c>
      <c r="B1627" s="50" t="s">
        <v>1963</v>
      </c>
      <c r="C1627" s="69" t="s">
        <v>1964</v>
      </c>
      <c r="D1627" s="69" t="s">
        <v>45</v>
      </c>
      <c r="E1627" s="69" t="s">
        <v>1405</v>
      </c>
      <c r="F1627" s="69" t="s">
        <v>1513</v>
      </c>
      <c r="G1627" s="87" t="s">
        <v>1514</v>
      </c>
      <c r="H1627" s="47">
        <v>30</v>
      </c>
      <c r="I1627" s="48">
        <v>0.67</v>
      </c>
      <c r="J1627" s="50" t="s">
        <v>1408</v>
      </c>
      <c r="K1627" s="46">
        <v>1387504.9</v>
      </c>
      <c r="L1627" s="49">
        <v>1387504.8999999997</v>
      </c>
      <c r="M1627" s="50">
        <f t="shared" si="29"/>
        <v>28</v>
      </c>
      <c r="N1627" s="68" t="s">
        <v>349</v>
      </c>
    </row>
    <row r="1628" spans="1:14" ht="95.25" customHeight="1" x14ac:dyDescent="0.25">
      <c r="A1628" s="86">
        <v>1620</v>
      </c>
      <c r="B1628" s="50" t="s">
        <v>1963</v>
      </c>
      <c r="C1628" s="69" t="s">
        <v>1964</v>
      </c>
      <c r="D1628" s="69" t="s">
        <v>45</v>
      </c>
      <c r="E1628" s="69" t="s">
        <v>1405</v>
      </c>
      <c r="F1628" s="69" t="s">
        <v>1516</v>
      </c>
      <c r="G1628" s="87" t="s">
        <v>1517</v>
      </c>
      <c r="H1628" s="47">
        <v>30</v>
      </c>
      <c r="I1628" s="48">
        <v>0.87</v>
      </c>
      <c r="J1628" s="50" t="s">
        <v>1408</v>
      </c>
      <c r="K1628" s="46">
        <v>1433495.7</v>
      </c>
      <c r="L1628" s="49">
        <v>1433495.7</v>
      </c>
      <c r="M1628" s="50">
        <f t="shared" si="29"/>
        <v>29</v>
      </c>
      <c r="N1628" s="68" t="s">
        <v>349</v>
      </c>
    </row>
    <row r="1629" spans="1:14" ht="95.25" customHeight="1" x14ac:dyDescent="0.25">
      <c r="A1629" s="86">
        <v>1621</v>
      </c>
      <c r="B1629" s="50" t="s">
        <v>1963</v>
      </c>
      <c r="C1629" s="69" t="s">
        <v>1964</v>
      </c>
      <c r="D1629" s="69" t="s">
        <v>848</v>
      </c>
      <c r="E1629" s="69" t="s">
        <v>849</v>
      </c>
      <c r="F1629" s="69" t="s">
        <v>1531</v>
      </c>
      <c r="G1629" s="87" t="s">
        <v>1532</v>
      </c>
      <c r="H1629" s="47">
        <v>90</v>
      </c>
      <c r="I1629" s="48" t="s">
        <v>81</v>
      </c>
      <c r="J1629" s="50" t="s">
        <v>1957</v>
      </c>
      <c r="K1629" s="49">
        <v>1548158.8499999999</v>
      </c>
      <c r="L1629" s="49">
        <v>1538080.5307491457</v>
      </c>
      <c r="M1629" s="50">
        <f t="shared" si="29"/>
        <v>30</v>
      </c>
      <c r="N1629" s="68" t="s">
        <v>349</v>
      </c>
    </row>
    <row r="1630" spans="1:14" ht="95.25" customHeight="1" x14ac:dyDescent="0.25">
      <c r="A1630" s="86">
        <v>1622</v>
      </c>
      <c r="B1630" s="50" t="s">
        <v>1963</v>
      </c>
      <c r="C1630" s="69" t="s">
        <v>1964</v>
      </c>
      <c r="D1630" s="69" t="s">
        <v>39</v>
      </c>
      <c r="E1630" s="69" t="s">
        <v>1526</v>
      </c>
      <c r="F1630" s="69" t="s">
        <v>1949</v>
      </c>
      <c r="G1630" s="69" t="s">
        <v>1949</v>
      </c>
      <c r="H1630" s="47">
        <v>45</v>
      </c>
      <c r="I1630" s="48"/>
      <c r="J1630" s="50" t="s">
        <v>292</v>
      </c>
      <c r="K1630" s="49">
        <v>1560000</v>
      </c>
      <c r="L1630" s="49">
        <v>1643093.8482855645</v>
      </c>
      <c r="M1630" s="50">
        <f t="shared" si="29"/>
        <v>31</v>
      </c>
      <c r="N1630" s="68" t="s">
        <v>349</v>
      </c>
    </row>
    <row r="1631" spans="1:14" ht="95.25" customHeight="1" x14ac:dyDescent="0.25">
      <c r="A1631" s="86">
        <v>1623</v>
      </c>
      <c r="B1631" s="50" t="s">
        <v>1963</v>
      </c>
      <c r="C1631" s="69" t="s">
        <v>1964</v>
      </c>
      <c r="D1631" s="69" t="s">
        <v>848</v>
      </c>
      <c r="E1631" s="69" t="s">
        <v>849</v>
      </c>
      <c r="F1631" s="69" t="s">
        <v>1536</v>
      </c>
      <c r="G1631" s="87" t="s">
        <v>1537</v>
      </c>
      <c r="H1631" s="47">
        <v>90</v>
      </c>
      <c r="I1631" s="48" t="s">
        <v>81</v>
      </c>
      <c r="J1631" s="50" t="s">
        <v>1957</v>
      </c>
      <c r="K1631" s="49">
        <v>1595830.5899999999</v>
      </c>
      <c r="L1631" s="49">
        <v>1585345.7424602285</v>
      </c>
      <c r="M1631" s="50">
        <f t="shared" si="29"/>
        <v>32</v>
      </c>
      <c r="N1631" s="68" t="s">
        <v>349</v>
      </c>
    </row>
    <row r="1632" spans="1:14" ht="95.25" customHeight="1" x14ac:dyDescent="0.25">
      <c r="A1632" s="86">
        <v>1624</v>
      </c>
      <c r="B1632" s="50" t="s">
        <v>1963</v>
      </c>
      <c r="C1632" s="69" t="s">
        <v>1964</v>
      </c>
      <c r="D1632" s="69" t="s">
        <v>848</v>
      </c>
      <c r="E1632" s="69" t="s">
        <v>849</v>
      </c>
      <c r="F1632" s="69" t="s">
        <v>1542</v>
      </c>
      <c r="G1632" s="87" t="s">
        <v>1543</v>
      </c>
      <c r="H1632" s="47">
        <v>90</v>
      </c>
      <c r="I1632" s="48" t="s">
        <v>81</v>
      </c>
      <c r="J1632" s="50" t="s">
        <v>1957</v>
      </c>
      <c r="K1632" s="49">
        <v>1611858.8699999999</v>
      </c>
      <c r="L1632" s="49">
        <v>1601398.2574341157</v>
      </c>
      <c r="M1632" s="50">
        <f t="shared" si="29"/>
        <v>33</v>
      </c>
      <c r="N1632" s="68" t="s">
        <v>349</v>
      </c>
    </row>
    <row r="1633" spans="1:14" ht="95.25" customHeight="1" x14ac:dyDescent="0.25">
      <c r="A1633" s="86">
        <v>1625</v>
      </c>
      <c r="B1633" s="50" t="s">
        <v>1963</v>
      </c>
      <c r="C1633" s="69" t="s">
        <v>1964</v>
      </c>
      <c r="D1633" s="69" t="s">
        <v>848</v>
      </c>
      <c r="E1633" s="69" t="s">
        <v>849</v>
      </c>
      <c r="F1633" s="69" t="s">
        <v>1545</v>
      </c>
      <c r="G1633" s="87" t="s">
        <v>1546</v>
      </c>
      <c r="H1633" s="47">
        <v>90</v>
      </c>
      <c r="I1633" s="48" t="s">
        <v>81</v>
      </c>
      <c r="J1633" s="50" t="s">
        <v>1957</v>
      </c>
      <c r="K1633" s="49">
        <v>1655647.4699999997</v>
      </c>
      <c r="L1633" s="49">
        <v>1644819.5149518929</v>
      </c>
      <c r="M1633" s="50">
        <f t="shared" si="29"/>
        <v>34</v>
      </c>
      <c r="N1633" s="68" t="s">
        <v>349</v>
      </c>
    </row>
    <row r="1634" spans="1:14" ht="95.25" customHeight="1" x14ac:dyDescent="0.25">
      <c r="A1634" s="86">
        <v>1626</v>
      </c>
      <c r="B1634" s="50" t="s">
        <v>1963</v>
      </c>
      <c r="C1634" s="69" t="s">
        <v>1964</v>
      </c>
      <c r="D1634" s="69" t="s">
        <v>848</v>
      </c>
      <c r="E1634" s="69" t="s">
        <v>849</v>
      </c>
      <c r="F1634" s="69" t="s">
        <v>1551</v>
      </c>
      <c r="G1634" s="87" t="s">
        <v>1552</v>
      </c>
      <c r="H1634" s="47">
        <v>90</v>
      </c>
      <c r="I1634" s="48" t="s">
        <v>81</v>
      </c>
      <c r="J1634" s="50" t="s">
        <v>1957</v>
      </c>
      <c r="K1634" s="49">
        <v>1686299.4869999997</v>
      </c>
      <c r="L1634" s="49">
        <v>1675186.3636957165</v>
      </c>
      <c r="M1634" s="50">
        <f t="shared" si="29"/>
        <v>35</v>
      </c>
      <c r="N1634" s="68" t="s">
        <v>349</v>
      </c>
    </row>
    <row r="1635" spans="1:14" ht="95.25" customHeight="1" x14ac:dyDescent="0.25">
      <c r="A1635" s="86">
        <v>1627</v>
      </c>
      <c r="B1635" s="50" t="s">
        <v>1963</v>
      </c>
      <c r="C1635" s="69" t="s">
        <v>1964</v>
      </c>
      <c r="D1635" s="69" t="s">
        <v>39</v>
      </c>
      <c r="E1635" s="69" t="s">
        <v>1465</v>
      </c>
      <c r="F1635" s="69" t="s">
        <v>1824</v>
      </c>
      <c r="G1635" s="69" t="s">
        <v>1825</v>
      </c>
      <c r="H1635" s="47">
        <v>60</v>
      </c>
      <c r="I1635" s="48" t="s">
        <v>176</v>
      </c>
      <c r="J1635" s="50" t="s">
        <v>292</v>
      </c>
      <c r="K1635" s="49">
        <v>1700000</v>
      </c>
      <c r="L1635" s="49">
        <v>1765397.9361506756</v>
      </c>
      <c r="M1635" s="50">
        <f t="shared" si="29"/>
        <v>36</v>
      </c>
      <c r="N1635" s="68" t="s">
        <v>349</v>
      </c>
    </row>
    <row r="1636" spans="1:14" ht="95.25" customHeight="1" x14ac:dyDescent="0.25">
      <c r="A1636" s="86">
        <v>1628</v>
      </c>
      <c r="B1636" s="50" t="s">
        <v>1963</v>
      </c>
      <c r="C1636" s="69" t="s">
        <v>1964</v>
      </c>
      <c r="D1636" s="69" t="s">
        <v>39</v>
      </c>
      <c r="E1636" s="69" t="s">
        <v>1465</v>
      </c>
      <c r="F1636" s="69" t="s">
        <v>1823</v>
      </c>
      <c r="G1636" s="69" t="s">
        <v>1562</v>
      </c>
      <c r="H1636" s="47">
        <v>60</v>
      </c>
      <c r="I1636" s="48" t="s">
        <v>176</v>
      </c>
      <c r="J1636" s="50" t="s">
        <v>1512</v>
      </c>
      <c r="K1636" s="49">
        <v>1700000</v>
      </c>
      <c r="L1636" s="49">
        <v>1765397.9361506756</v>
      </c>
      <c r="M1636" s="50">
        <f t="shared" si="29"/>
        <v>37</v>
      </c>
      <c r="N1636" s="68" t="s">
        <v>349</v>
      </c>
    </row>
    <row r="1637" spans="1:14" ht="95.25" customHeight="1" x14ac:dyDescent="0.25">
      <c r="A1637" s="86">
        <v>1629</v>
      </c>
      <c r="B1637" s="50" t="s">
        <v>1963</v>
      </c>
      <c r="C1637" s="69" t="s">
        <v>1964</v>
      </c>
      <c r="D1637" s="69" t="s">
        <v>39</v>
      </c>
      <c r="E1637" s="69" t="s">
        <v>1465</v>
      </c>
      <c r="F1637" s="69" t="s">
        <v>1828</v>
      </c>
      <c r="G1637" s="69" t="s">
        <v>1550</v>
      </c>
      <c r="H1637" s="47">
        <v>90</v>
      </c>
      <c r="I1637" s="48" t="s">
        <v>176</v>
      </c>
      <c r="J1637" s="50" t="s">
        <v>292</v>
      </c>
      <c r="K1637" s="49">
        <v>1705000</v>
      </c>
      <c r="L1637" s="49">
        <v>1770590.2830217073</v>
      </c>
      <c r="M1637" s="50">
        <f t="shared" si="29"/>
        <v>38</v>
      </c>
      <c r="N1637" s="68" t="s">
        <v>349</v>
      </c>
    </row>
    <row r="1638" spans="1:14" ht="95.25" customHeight="1" x14ac:dyDescent="0.25">
      <c r="A1638" s="86">
        <v>1630</v>
      </c>
      <c r="B1638" s="50" t="s">
        <v>1963</v>
      </c>
      <c r="C1638" s="69" t="s">
        <v>1964</v>
      </c>
      <c r="D1638" s="69" t="s">
        <v>47</v>
      </c>
      <c r="E1638" s="69" t="s">
        <v>1526</v>
      </c>
      <c r="F1638" s="69" t="s">
        <v>1527</v>
      </c>
      <c r="G1638" s="87" t="s">
        <v>1765</v>
      </c>
      <c r="H1638" s="47">
        <v>45</v>
      </c>
      <c r="I1638" s="48" t="s">
        <v>1530</v>
      </c>
      <c r="J1638" s="50" t="s">
        <v>1503</v>
      </c>
      <c r="K1638" s="49">
        <v>1710865.35</v>
      </c>
      <c r="L1638" s="49">
        <v>1812120.6105626277</v>
      </c>
      <c r="M1638" s="50">
        <f t="shared" si="29"/>
        <v>39</v>
      </c>
      <c r="N1638" s="68" t="s">
        <v>349</v>
      </c>
    </row>
    <row r="1639" spans="1:14" ht="95.25" customHeight="1" x14ac:dyDescent="0.25">
      <c r="A1639" s="86">
        <v>1631</v>
      </c>
      <c r="B1639" s="50" t="s">
        <v>1963</v>
      </c>
      <c r="C1639" s="69" t="s">
        <v>1964</v>
      </c>
      <c r="D1639" s="69" t="s">
        <v>39</v>
      </c>
      <c r="E1639" s="69" t="s">
        <v>1465</v>
      </c>
      <c r="F1639" s="69" t="s">
        <v>1827</v>
      </c>
      <c r="G1639" s="69" t="s">
        <v>1568</v>
      </c>
      <c r="H1639" s="47">
        <v>60</v>
      </c>
      <c r="I1639" s="48" t="s">
        <v>176</v>
      </c>
      <c r="J1639" s="50" t="s">
        <v>1512</v>
      </c>
      <c r="K1639" s="49">
        <v>1720000</v>
      </c>
      <c r="L1639" s="49">
        <v>1786167.3236348012</v>
      </c>
      <c r="M1639" s="50">
        <f t="shared" si="29"/>
        <v>40</v>
      </c>
      <c r="N1639" s="68" t="s">
        <v>349</v>
      </c>
    </row>
    <row r="1640" spans="1:14" ht="95.25" customHeight="1" x14ac:dyDescent="0.25">
      <c r="A1640" s="86">
        <v>1632</v>
      </c>
      <c r="B1640" s="50" t="s">
        <v>1963</v>
      </c>
      <c r="C1640" s="69" t="s">
        <v>1964</v>
      </c>
      <c r="D1640" s="69" t="s">
        <v>39</v>
      </c>
      <c r="E1640" s="69" t="s">
        <v>1465</v>
      </c>
      <c r="F1640" s="69" t="s">
        <v>1829</v>
      </c>
      <c r="G1640" s="69" t="s">
        <v>1576</v>
      </c>
      <c r="H1640" s="47">
        <v>60</v>
      </c>
      <c r="I1640" s="48" t="s">
        <v>176</v>
      </c>
      <c r="J1640" s="50" t="s">
        <v>1670</v>
      </c>
      <c r="K1640" s="49">
        <v>1730000</v>
      </c>
      <c r="L1640" s="49">
        <v>1796552.0173768641</v>
      </c>
      <c r="M1640" s="50">
        <f t="shared" si="29"/>
        <v>41</v>
      </c>
      <c r="N1640" s="68" t="s">
        <v>349</v>
      </c>
    </row>
    <row r="1641" spans="1:14" ht="95.25" customHeight="1" x14ac:dyDescent="0.25">
      <c r="A1641" s="86">
        <v>1633</v>
      </c>
      <c r="B1641" s="50" t="s">
        <v>1963</v>
      </c>
      <c r="C1641" s="69" t="s">
        <v>1964</v>
      </c>
      <c r="D1641" s="69" t="s">
        <v>39</v>
      </c>
      <c r="E1641" s="69" t="s">
        <v>1465</v>
      </c>
      <c r="F1641" s="69" t="s">
        <v>1771</v>
      </c>
      <c r="G1641" s="69" t="s">
        <v>1570</v>
      </c>
      <c r="H1641" s="47">
        <v>120</v>
      </c>
      <c r="I1641" s="48" t="s">
        <v>176</v>
      </c>
      <c r="J1641" s="50" t="s">
        <v>1555</v>
      </c>
      <c r="K1641" s="49">
        <v>1750000</v>
      </c>
      <c r="L1641" s="49">
        <v>1817321.4048609897</v>
      </c>
      <c r="M1641" s="50">
        <f t="shared" si="29"/>
        <v>42</v>
      </c>
      <c r="N1641" s="68" t="s">
        <v>349</v>
      </c>
    </row>
    <row r="1642" spans="1:14" ht="95.25" customHeight="1" x14ac:dyDescent="0.25">
      <c r="A1642" s="86">
        <v>1634</v>
      </c>
      <c r="B1642" s="50" t="s">
        <v>1963</v>
      </c>
      <c r="C1642" s="69" t="s">
        <v>1964</v>
      </c>
      <c r="D1642" s="69" t="s">
        <v>39</v>
      </c>
      <c r="E1642" s="69" t="s">
        <v>1465</v>
      </c>
      <c r="F1642" s="69" t="s">
        <v>1826</v>
      </c>
      <c r="G1642" s="69" t="s">
        <v>1557</v>
      </c>
      <c r="H1642" s="47">
        <v>60</v>
      </c>
      <c r="I1642" s="48" t="s">
        <v>176</v>
      </c>
      <c r="J1642" s="50" t="s">
        <v>1555</v>
      </c>
      <c r="K1642" s="49">
        <v>1760000</v>
      </c>
      <c r="L1642" s="49">
        <v>1827706.0986030523</v>
      </c>
      <c r="M1642" s="50">
        <f t="shared" si="29"/>
        <v>43</v>
      </c>
      <c r="N1642" s="68" t="s">
        <v>349</v>
      </c>
    </row>
    <row r="1643" spans="1:14" ht="95.25" customHeight="1" x14ac:dyDescent="0.25">
      <c r="A1643" s="86">
        <v>1635</v>
      </c>
      <c r="B1643" s="50" t="s">
        <v>1963</v>
      </c>
      <c r="C1643" s="69" t="s">
        <v>1964</v>
      </c>
      <c r="D1643" s="69" t="s">
        <v>39</v>
      </c>
      <c r="E1643" s="69" t="s">
        <v>1465</v>
      </c>
      <c r="F1643" s="69" t="s">
        <v>1553</v>
      </c>
      <c r="G1643" s="69" t="s">
        <v>1554</v>
      </c>
      <c r="H1643" s="47">
        <v>90</v>
      </c>
      <c r="I1643" s="48" t="s">
        <v>176</v>
      </c>
      <c r="J1643" s="50" t="s">
        <v>1512</v>
      </c>
      <c r="K1643" s="49">
        <v>1766000</v>
      </c>
      <c r="L1643" s="49">
        <v>1754468.0794492697</v>
      </c>
      <c r="M1643" s="50">
        <f t="shared" si="29"/>
        <v>44</v>
      </c>
      <c r="N1643" s="68" t="s">
        <v>349</v>
      </c>
    </row>
    <row r="1644" spans="1:14" ht="95.25" customHeight="1" x14ac:dyDescent="0.25">
      <c r="A1644" s="86">
        <v>1636</v>
      </c>
      <c r="B1644" s="50" t="s">
        <v>1963</v>
      </c>
      <c r="C1644" s="69" t="s">
        <v>1964</v>
      </c>
      <c r="D1644" s="69" t="s">
        <v>39</v>
      </c>
      <c r="E1644" s="69" t="s">
        <v>1465</v>
      </c>
      <c r="F1644" s="69" t="s">
        <v>1858</v>
      </c>
      <c r="G1644" s="69" t="s">
        <v>1859</v>
      </c>
      <c r="H1644" s="47">
        <v>60</v>
      </c>
      <c r="I1644" s="48" t="s">
        <v>176</v>
      </c>
      <c r="J1644" s="50" t="s">
        <v>1512</v>
      </c>
      <c r="K1644" s="49">
        <v>1800000</v>
      </c>
      <c r="L1644" s="49">
        <v>1869244.8735713037</v>
      </c>
      <c r="M1644" s="50">
        <f t="shared" si="29"/>
        <v>45</v>
      </c>
      <c r="N1644" s="68" t="s">
        <v>349</v>
      </c>
    </row>
    <row r="1645" spans="1:14" ht="95.25" customHeight="1" x14ac:dyDescent="0.25">
      <c r="A1645" s="86">
        <v>1637</v>
      </c>
      <c r="B1645" s="50" t="s">
        <v>1963</v>
      </c>
      <c r="C1645" s="69" t="s">
        <v>1964</v>
      </c>
      <c r="D1645" s="69" t="s">
        <v>39</v>
      </c>
      <c r="E1645" s="69" t="s">
        <v>1465</v>
      </c>
      <c r="F1645" s="69" t="s">
        <v>1843</v>
      </c>
      <c r="G1645" s="69" t="s">
        <v>1573</v>
      </c>
      <c r="H1645" s="47">
        <v>90</v>
      </c>
      <c r="I1645" s="48" t="s">
        <v>176</v>
      </c>
      <c r="J1645" s="50" t="s">
        <v>1512</v>
      </c>
      <c r="K1645" s="49">
        <v>1800000</v>
      </c>
      <c r="L1645" s="49">
        <v>1788246.0605938197</v>
      </c>
      <c r="M1645" s="50">
        <f t="shared" si="29"/>
        <v>46</v>
      </c>
      <c r="N1645" s="68" t="s">
        <v>349</v>
      </c>
    </row>
    <row r="1646" spans="1:14" ht="95.25" customHeight="1" x14ac:dyDescent="0.25">
      <c r="A1646" s="86">
        <v>1638</v>
      </c>
      <c r="B1646" s="50" t="s">
        <v>1963</v>
      </c>
      <c r="C1646" s="69" t="s">
        <v>1964</v>
      </c>
      <c r="D1646" s="69" t="s">
        <v>39</v>
      </c>
      <c r="E1646" s="69" t="s">
        <v>1465</v>
      </c>
      <c r="F1646" s="69" t="s">
        <v>1836</v>
      </c>
      <c r="G1646" s="69" t="s">
        <v>1564</v>
      </c>
      <c r="H1646" s="47">
        <v>90</v>
      </c>
      <c r="I1646" s="48" t="s">
        <v>176</v>
      </c>
      <c r="J1646" s="50" t="s">
        <v>1670</v>
      </c>
      <c r="K1646" s="49">
        <v>1808000</v>
      </c>
      <c r="L1646" s="49">
        <v>1796193.8208631256</v>
      </c>
      <c r="M1646" s="50">
        <f t="shared" si="29"/>
        <v>47</v>
      </c>
      <c r="N1646" s="68" t="s">
        <v>349</v>
      </c>
    </row>
    <row r="1647" spans="1:14" ht="95.25" customHeight="1" x14ac:dyDescent="0.25">
      <c r="A1647" s="86">
        <v>1639</v>
      </c>
      <c r="B1647" s="50" t="s">
        <v>1963</v>
      </c>
      <c r="C1647" s="69" t="s">
        <v>1964</v>
      </c>
      <c r="D1647" s="69" t="s">
        <v>138</v>
      </c>
      <c r="E1647" s="69" t="s">
        <v>1394</v>
      </c>
      <c r="F1647" s="69" t="s">
        <v>1522</v>
      </c>
      <c r="G1647" s="87" t="s">
        <v>1523</v>
      </c>
      <c r="H1647" s="50" t="s">
        <v>1356</v>
      </c>
      <c r="I1647" s="48" t="s">
        <v>81</v>
      </c>
      <c r="J1647" s="50" t="s">
        <v>1357</v>
      </c>
      <c r="K1647" s="49">
        <v>1824460.05</v>
      </c>
      <c r="L1647" s="49">
        <v>1809467.1636981727</v>
      </c>
      <c r="M1647" s="50">
        <f t="shared" si="29"/>
        <v>48</v>
      </c>
      <c r="N1647" s="68" t="s">
        <v>349</v>
      </c>
    </row>
    <row r="1648" spans="1:14" ht="95.25" customHeight="1" x14ac:dyDescent="0.25">
      <c r="A1648" s="86">
        <v>1640</v>
      </c>
      <c r="B1648" s="50" t="s">
        <v>1963</v>
      </c>
      <c r="C1648" s="69" t="s">
        <v>1964</v>
      </c>
      <c r="D1648" s="69" t="s">
        <v>39</v>
      </c>
      <c r="E1648" s="69" t="s">
        <v>1465</v>
      </c>
      <c r="F1648" s="69" t="s">
        <v>1842</v>
      </c>
      <c r="G1648" s="69" t="s">
        <v>1587</v>
      </c>
      <c r="H1648" s="47">
        <v>60</v>
      </c>
      <c r="I1648" s="48" t="s">
        <v>176</v>
      </c>
      <c r="J1648" s="50" t="s">
        <v>1670</v>
      </c>
      <c r="K1648" s="49">
        <v>1852000</v>
      </c>
      <c r="L1648" s="49">
        <v>1923245.2810300302</v>
      </c>
      <c r="M1648" s="50">
        <f t="shared" si="29"/>
        <v>49</v>
      </c>
      <c r="N1648" s="68" t="s">
        <v>349</v>
      </c>
    </row>
    <row r="1649" spans="1:14" ht="95.25" customHeight="1" x14ac:dyDescent="0.25">
      <c r="A1649" s="86">
        <v>1641</v>
      </c>
      <c r="B1649" s="50" t="s">
        <v>1963</v>
      </c>
      <c r="C1649" s="69" t="s">
        <v>1964</v>
      </c>
      <c r="D1649" s="69" t="s">
        <v>39</v>
      </c>
      <c r="E1649" s="69" t="s">
        <v>1465</v>
      </c>
      <c r="F1649" s="69" t="s">
        <v>1841</v>
      </c>
      <c r="G1649" s="69" t="s">
        <v>1589</v>
      </c>
      <c r="H1649" s="47">
        <v>60</v>
      </c>
      <c r="I1649" s="48" t="s">
        <v>176</v>
      </c>
      <c r="J1649" s="50" t="s">
        <v>292</v>
      </c>
      <c r="K1649" s="49">
        <v>1855000</v>
      </c>
      <c r="L1649" s="49">
        <v>1926360.6891526489</v>
      </c>
      <c r="M1649" s="50">
        <f t="shared" si="29"/>
        <v>50</v>
      </c>
      <c r="N1649" s="68" t="s">
        <v>349</v>
      </c>
    </row>
    <row r="1650" spans="1:14" ht="95.25" customHeight="1" x14ac:dyDescent="0.25">
      <c r="A1650" s="86">
        <v>1642</v>
      </c>
      <c r="B1650" s="50" t="s">
        <v>1963</v>
      </c>
      <c r="C1650" s="69" t="s">
        <v>1964</v>
      </c>
      <c r="D1650" s="69" t="s">
        <v>47</v>
      </c>
      <c r="E1650" s="69" t="s">
        <v>1500</v>
      </c>
      <c r="F1650" s="69" t="s">
        <v>1547</v>
      </c>
      <c r="G1650" s="69" t="s">
        <v>1548</v>
      </c>
      <c r="H1650" s="47">
        <v>45</v>
      </c>
      <c r="I1650" s="48" t="s">
        <v>1502</v>
      </c>
      <c r="J1650" s="50" t="s">
        <v>1503</v>
      </c>
      <c r="K1650" s="49">
        <v>1867502.25</v>
      </c>
      <c r="L1650" s="49">
        <v>1997296.0776850216</v>
      </c>
      <c r="M1650" s="50">
        <f t="shared" si="29"/>
        <v>51</v>
      </c>
      <c r="N1650" s="68" t="s">
        <v>349</v>
      </c>
    </row>
    <row r="1651" spans="1:14" ht="95.25" customHeight="1" x14ac:dyDescent="0.25">
      <c r="A1651" s="86">
        <v>1643</v>
      </c>
      <c r="B1651" s="50" t="s">
        <v>1963</v>
      </c>
      <c r="C1651" s="69" t="s">
        <v>1964</v>
      </c>
      <c r="D1651" s="69" t="s">
        <v>39</v>
      </c>
      <c r="E1651" s="69" t="s">
        <v>1465</v>
      </c>
      <c r="F1651" s="69" t="s">
        <v>1835</v>
      </c>
      <c r="G1651" s="69" t="s">
        <v>1579</v>
      </c>
      <c r="H1651" s="47">
        <v>90</v>
      </c>
      <c r="I1651" s="48" t="s">
        <v>176</v>
      </c>
      <c r="J1651" s="50" t="s">
        <v>1512</v>
      </c>
      <c r="K1651" s="49">
        <v>1870000</v>
      </c>
      <c r="L1651" s="49">
        <v>1857788.9629502462</v>
      </c>
      <c r="M1651" s="50">
        <f t="shared" si="29"/>
        <v>52</v>
      </c>
      <c r="N1651" s="68" t="s">
        <v>349</v>
      </c>
    </row>
    <row r="1652" spans="1:14" ht="95.25" customHeight="1" x14ac:dyDescent="0.25">
      <c r="A1652" s="86">
        <v>1644</v>
      </c>
      <c r="B1652" s="50" t="s">
        <v>1963</v>
      </c>
      <c r="C1652" s="69" t="s">
        <v>1964</v>
      </c>
      <c r="D1652" s="69" t="s">
        <v>1353</v>
      </c>
      <c r="E1652" s="69" t="s">
        <v>1354</v>
      </c>
      <c r="F1652" s="69" t="s">
        <v>1965</v>
      </c>
      <c r="G1652" s="87" t="s">
        <v>1534</v>
      </c>
      <c r="H1652" s="50" t="s">
        <v>1356</v>
      </c>
      <c r="I1652" s="48" t="s">
        <v>81</v>
      </c>
      <c r="J1652" s="50" t="s">
        <v>1357</v>
      </c>
      <c r="K1652" s="49">
        <v>1867464.0500000003</v>
      </c>
      <c r="L1652" s="49">
        <v>1852455.4624533881</v>
      </c>
      <c r="M1652" s="50">
        <f t="shared" si="29"/>
        <v>53</v>
      </c>
      <c r="N1652" s="68" t="s">
        <v>349</v>
      </c>
    </row>
    <row r="1653" spans="1:14" ht="95.25" customHeight="1" x14ac:dyDescent="0.25">
      <c r="A1653" s="86">
        <v>1645</v>
      </c>
      <c r="B1653" s="50" t="s">
        <v>1963</v>
      </c>
      <c r="C1653" s="69" t="s">
        <v>1964</v>
      </c>
      <c r="D1653" s="69" t="s">
        <v>39</v>
      </c>
      <c r="E1653" s="69" t="s">
        <v>1465</v>
      </c>
      <c r="F1653" s="69" t="s">
        <v>1844</v>
      </c>
      <c r="G1653" s="69" t="s">
        <v>1845</v>
      </c>
      <c r="H1653" s="47">
        <v>60</v>
      </c>
      <c r="I1653" s="48" t="s">
        <v>176</v>
      </c>
      <c r="J1653" s="50" t="s">
        <v>292</v>
      </c>
      <c r="K1653" s="49">
        <v>1900000</v>
      </c>
      <c r="L1653" s="49">
        <v>1973091.8109919319</v>
      </c>
      <c r="M1653" s="50">
        <f t="shared" si="29"/>
        <v>54</v>
      </c>
      <c r="N1653" s="68" t="s">
        <v>349</v>
      </c>
    </row>
    <row r="1654" spans="1:14" ht="95.25" customHeight="1" x14ac:dyDescent="0.25">
      <c r="A1654" s="86">
        <v>1646</v>
      </c>
      <c r="B1654" s="50" t="s">
        <v>1963</v>
      </c>
      <c r="C1654" s="69" t="s">
        <v>1964</v>
      </c>
      <c r="D1654" s="69" t="s">
        <v>138</v>
      </c>
      <c r="E1654" s="69" t="s">
        <v>1394</v>
      </c>
      <c r="F1654" s="69" t="s">
        <v>1540</v>
      </c>
      <c r="G1654" s="87" t="s">
        <v>1541</v>
      </c>
      <c r="H1654" s="50" t="s">
        <v>1356</v>
      </c>
      <c r="I1654" s="48" t="s">
        <v>81</v>
      </c>
      <c r="J1654" s="50" t="s">
        <v>1357</v>
      </c>
      <c r="K1654" s="49">
        <v>1905052.05</v>
      </c>
      <c r="L1654" s="49">
        <v>1889894.4789246453</v>
      </c>
      <c r="M1654" s="50">
        <f t="shared" si="29"/>
        <v>55</v>
      </c>
      <c r="N1654" s="68" t="s">
        <v>349</v>
      </c>
    </row>
    <row r="1655" spans="1:14" ht="95.25" customHeight="1" x14ac:dyDescent="0.25">
      <c r="A1655" s="86">
        <v>1647</v>
      </c>
      <c r="B1655" s="50" t="s">
        <v>1963</v>
      </c>
      <c r="C1655" s="69" t="s">
        <v>1964</v>
      </c>
      <c r="D1655" s="69" t="s">
        <v>47</v>
      </c>
      <c r="E1655" s="69" t="s">
        <v>1500</v>
      </c>
      <c r="F1655" s="69" t="s">
        <v>1556</v>
      </c>
      <c r="G1655" s="69" t="s">
        <v>1557</v>
      </c>
      <c r="H1655" s="47">
        <v>45</v>
      </c>
      <c r="I1655" s="48" t="s">
        <v>1558</v>
      </c>
      <c r="J1655" s="50" t="s">
        <v>1503</v>
      </c>
      <c r="K1655" s="49">
        <v>1940239.75</v>
      </c>
      <c r="L1655" s="49">
        <v>2075088.9282428264</v>
      </c>
      <c r="M1655" s="50">
        <f t="shared" si="29"/>
        <v>56</v>
      </c>
      <c r="N1655" s="68" t="s">
        <v>349</v>
      </c>
    </row>
    <row r="1656" spans="1:14" ht="95.25" customHeight="1" x14ac:dyDescent="0.25">
      <c r="A1656" s="86">
        <v>1648</v>
      </c>
      <c r="B1656" s="50" t="s">
        <v>1963</v>
      </c>
      <c r="C1656" s="69" t="s">
        <v>1964</v>
      </c>
      <c r="D1656" s="69" t="s">
        <v>44</v>
      </c>
      <c r="E1656" s="69" t="s">
        <v>1361</v>
      </c>
      <c r="F1656" s="69" t="s">
        <v>1531</v>
      </c>
      <c r="G1656" s="87" t="s">
        <v>1559</v>
      </c>
      <c r="H1656" s="47">
        <v>30</v>
      </c>
      <c r="I1656" s="48" t="s">
        <v>1363</v>
      </c>
      <c r="J1656" s="50" t="s">
        <v>1364</v>
      </c>
      <c r="K1656" s="49">
        <v>1950000</v>
      </c>
      <c r="L1656" s="49">
        <v>1937305.7454413255</v>
      </c>
      <c r="M1656" s="50">
        <f t="shared" si="29"/>
        <v>57</v>
      </c>
      <c r="N1656" s="68" t="s">
        <v>349</v>
      </c>
    </row>
    <row r="1657" spans="1:14" ht="95.25" customHeight="1" x14ac:dyDescent="0.25">
      <c r="A1657" s="86">
        <v>1649</v>
      </c>
      <c r="B1657" s="50" t="s">
        <v>1963</v>
      </c>
      <c r="C1657" s="69" t="s">
        <v>1964</v>
      </c>
      <c r="D1657" s="69" t="s">
        <v>39</v>
      </c>
      <c r="E1657" s="69" t="s">
        <v>1465</v>
      </c>
      <c r="F1657" s="69" t="s">
        <v>1850</v>
      </c>
      <c r="G1657" s="69" t="s">
        <v>1583</v>
      </c>
      <c r="H1657" s="47">
        <v>90</v>
      </c>
      <c r="I1657" s="48" t="s">
        <v>176</v>
      </c>
      <c r="J1657" s="50" t="s">
        <v>292</v>
      </c>
      <c r="K1657" s="49">
        <v>1970000</v>
      </c>
      <c r="L1657" s="49">
        <v>1957135.9663165694</v>
      </c>
      <c r="M1657" s="50">
        <f t="shared" si="29"/>
        <v>58</v>
      </c>
      <c r="N1657" s="68" t="s">
        <v>349</v>
      </c>
    </row>
    <row r="1658" spans="1:14" ht="95.25" customHeight="1" x14ac:dyDescent="0.25">
      <c r="A1658" s="86">
        <v>1650</v>
      </c>
      <c r="B1658" s="50" t="s">
        <v>1963</v>
      </c>
      <c r="C1658" s="69" t="s">
        <v>1964</v>
      </c>
      <c r="D1658" s="69" t="s">
        <v>46</v>
      </c>
      <c r="E1658" s="69" t="s">
        <v>1465</v>
      </c>
      <c r="F1658" s="69" t="s">
        <v>1581</v>
      </c>
      <c r="G1658" s="69" t="s">
        <v>1548</v>
      </c>
      <c r="H1658" s="47">
        <v>90</v>
      </c>
      <c r="I1658" s="48">
        <v>0</v>
      </c>
      <c r="J1658" s="50" t="s">
        <v>1476</v>
      </c>
      <c r="K1658" s="49">
        <v>1990932.99</v>
      </c>
      <c r="L1658" s="49">
        <v>1990932.9899999998</v>
      </c>
      <c r="M1658" s="50">
        <f t="shared" si="29"/>
        <v>59</v>
      </c>
      <c r="N1658" s="68" t="s">
        <v>349</v>
      </c>
    </row>
    <row r="1659" spans="1:14" ht="95.25" customHeight="1" x14ac:dyDescent="0.25">
      <c r="A1659" s="86">
        <v>1651</v>
      </c>
      <c r="B1659" s="50" t="s">
        <v>1963</v>
      </c>
      <c r="C1659" s="69" t="s">
        <v>1964</v>
      </c>
      <c r="D1659" s="69" t="s">
        <v>44</v>
      </c>
      <c r="E1659" s="69" t="s">
        <v>1361</v>
      </c>
      <c r="F1659" s="69" t="s">
        <v>1839</v>
      </c>
      <c r="G1659" s="87" t="s">
        <v>1847</v>
      </c>
      <c r="H1659" s="47">
        <v>30</v>
      </c>
      <c r="I1659" s="48" t="s">
        <v>1363</v>
      </c>
      <c r="J1659" s="50" t="s">
        <v>1364</v>
      </c>
      <c r="K1659" s="49">
        <v>1996000.01</v>
      </c>
      <c r="L1659" s="49">
        <v>1982885.9890472919</v>
      </c>
      <c r="M1659" s="50">
        <f t="shared" si="29"/>
        <v>60</v>
      </c>
      <c r="N1659" s="68" t="s">
        <v>349</v>
      </c>
    </row>
    <row r="1660" spans="1:14" ht="95.25" customHeight="1" x14ac:dyDescent="0.25">
      <c r="A1660" s="86">
        <v>1652</v>
      </c>
      <c r="B1660" s="50" t="s">
        <v>1963</v>
      </c>
      <c r="C1660" s="69" t="s">
        <v>1964</v>
      </c>
      <c r="D1660" s="69" t="s">
        <v>44</v>
      </c>
      <c r="E1660" s="69" t="s">
        <v>1361</v>
      </c>
      <c r="F1660" s="69" t="s">
        <v>1545</v>
      </c>
      <c r="G1660" s="87" t="s">
        <v>1571</v>
      </c>
      <c r="H1660" s="47">
        <v>30</v>
      </c>
      <c r="I1660" s="48" t="s">
        <v>1363</v>
      </c>
      <c r="J1660" s="50" t="s">
        <v>1364</v>
      </c>
      <c r="K1660" s="49">
        <v>2010000.02</v>
      </c>
      <c r="L1660" s="49">
        <v>1996854.5948671647</v>
      </c>
      <c r="M1660" s="50">
        <f t="shared" si="29"/>
        <v>61</v>
      </c>
      <c r="N1660" s="68" t="s">
        <v>349</v>
      </c>
    </row>
    <row r="1661" spans="1:14" ht="95.25" customHeight="1" x14ac:dyDescent="0.25">
      <c r="A1661" s="86">
        <v>1653</v>
      </c>
      <c r="B1661" s="50" t="s">
        <v>1963</v>
      </c>
      <c r="C1661" s="69" t="s">
        <v>1964</v>
      </c>
      <c r="D1661" s="69" t="s">
        <v>44</v>
      </c>
      <c r="E1661" s="69" t="s">
        <v>1361</v>
      </c>
      <c r="F1661" s="69" t="s">
        <v>1846</v>
      </c>
      <c r="G1661" s="87" t="s">
        <v>1560</v>
      </c>
      <c r="H1661" s="47">
        <v>30</v>
      </c>
      <c r="I1661" s="48" t="s">
        <v>1363</v>
      </c>
      <c r="J1661" s="50" t="s">
        <v>1364</v>
      </c>
      <c r="K1661" s="49">
        <v>2050000.03</v>
      </c>
      <c r="L1661" s="49">
        <v>2036695.9768517984</v>
      </c>
      <c r="M1661" s="50">
        <f t="shared" si="29"/>
        <v>62</v>
      </c>
      <c r="N1661" s="68" t="s">
        <v>349</v>
      </c>
    </row>
    <row r="1662" spans="1:14" ht="95.25" customHeight="1" x14ac:dyDescent="0.25">
      <c r="A1662" s="86">
        <v>1654</v>
      </c>
      <c r="B1662" s="50" t="s">
        <v>1963</v>
      </c>
      <c r="C1662" s="69" t="s">
        <v>1964</v>
      </c>
      <c r="D1662" s="69" t="s">
        <v>26</v>
      </c>
      <c r="E1662" s="69" t="s">
        <v>1394</v>
      </c>
      <c r="F1662" s="69" t="s">
        <v>1540</v>
      </c>
      <c r="G1662" s="87" t="s">
        <v>1950</v>
      </c>
      <c r="H1662" s="47">
        <v>90</v>
      </c>
      <c r="I1662" s="48" t="s">
        <v>1457</v>
      </c>
      <c r="J1662" s="50" t="s">
        <v>1434</v>
      </c>
      <c r="K1662" s="49">
        <v>2028715</v>
      </c>
      <c r="L1662" s="49">
        <v>2188604.4141493714</v>
      </c>
      <c r="M1662" s="50">
        <f t="shared" si="29"/>
        <v>63</v>
      </c>
      <c r="N1662" s="68" t="s">
        <v>349</v>
      </c>
    </row>
    <row r="1663" spans="1:14" ht="95.25" customHeight="1" x14ac:dyDescent="0.25">
      <c r="A1663" s="86">
        <v>1655</v>
      </c>
      <c r="B1663" s="50" t="s">
        <v>1963</v>
      </c>
      <c r="C1663" s="69" t="s">
        <v>1964</v>
      </c>
      <c r="D1663" s="69" t="s">
        <v>44</v>
      </c>
      <c r="E1663" s="69" t="s">
        <v>1361</v>
      </c>
      <c r="F1663" s="69" t="s">
        <v>1551</v>
      </c>
      <c r="G1663" s="87" t="s">
        <v>1574</v>
      </c>
      <c r="H1663" s="47">
        <v>30</v>
      </c>
      <c r="I1663" s="48" t="s">
        <v>1363</v>
      </c>
      <c r="J1663" s="50" t="s">
        <v>1364</v>
      </c>
      <c r="K1663" s="49">
        <v>2090000.04</v>
      </c>
      <c r="L1663" s="49">
        <v>2076226.4319727579</v>
      </c>
      <c r="M1663" s="50">
        <f t="shared" si="29"/>
        <v>64</v>
      </c>
      <c r="N1663" s="68" t="s">
        <v>349</v>
      </c>
    </row>
    <row r="1664" spans="1:14" ht="95.25" customHeight="1" x14ac:dyDescent="0.25">
      <c r="A1664" s="86">
        <v>1656</v>
      </c>
      <c r="B1664" s="50" t="s">
        <v>1963</v>
      </c>
      <c r="C1664" s="69" t="s">
        <v>1964</v>
      </c>
      <c r="D1664" s="69" t="s">
        <v>24</v>
      </c>
      <c r="E1664" s="69" t="s">
        <v>1777</v>
      </c>
      <c r="F1664" s="69" t="s">
        <v>1854</v>
      </c>
      <c r="G1664" s="87" t="str">
        <f>F1664</f>
        <v>ML 160E24-E3</v>
      </c>
      <c r="H1664" s="47">
        <v>10</v>
      </c>
      <c r="I1664" s="48" t="s">
        <v>1668</v>
      </c>
      <c r="J1664" s="50" t="s">
        <v>1767</v>
      </c>
      <c r="K1664" s="46">
        <f>(1099313+779350+3150+15000)*1.15</f>
        <v>2181334.9499999997</v>
      </c>
      <c r="L1664" s="49">
        <v>2493912.9004572625</v>
      </c>
      <c r="M1664" s="50">
        <f t="shared" si="29"/>
        <v>65</v>
      </c>
      <c r="N1664" s="68" t="s">
        <v>349</v>
      </c>
    </row>
    <row r="1665" spans="1:14" ht="95.25" customHeight="1" x14ac:dyDescent="0.25">
      <c r="A1665" s="86">
        <v>1657</v>
      </c>
      <c r="B1665" s="50" t="s">
        <v>1966</v>
      </c>
      <c r="C1665" s="69" t="s">
        <v>1967</v>
      </c>
      <c r="D1665" s="69" t="s">
        <v>1438</v>
      </c>
      <c r="E1665" s="69" t="s">
        <v>1382</v>
      </c>
      <c r="F1665" s="69" t="s">
        <v>1511</v>
      </c>
      <c r="G1665" s="87" t="s">
        <v>1511</v>
      </c>
      <c r="H1665" s="47">
        <v>60</v>
      </c>
      <c r="I1665" s="48" t="s">
        <v>176</v>
      </c>
      <c r="J1665" s="50" t="s">
        <v>1953</v>
      </c>
      <c r="K1665" s="49">
        <v>799768.95</v>
      </c>
      <c r="L1665" s="49">
        <v>781721.69524984946</v>
      </c>
      <c r="M1665" s="50">
        <f t="shared" si="29"/>
        <v>1</v>
      </c>
      <c r="N1665" s="68" t="s">
        <v>349</v>
      </c>
    </row>
    <row r="1666" spans="1:14" ht="95.25" customHeight="1" x14ac:dyDescent="0.25">
      <c r="A1666" s="86">
        <v>1658</v>
      </c>
      <c r="B1666" s="50" t="s">
        <v>1966</v>
      </c>
      <c r="C1666" s="69" t="s">
        <v>1967</v>
      </c>
      <c r="D1666" s="69" t="s">
        <v>1438</v>
      </c>
      <c r="E1666" s="69" t="s">
        <v>1382</v>
      </c>
      <c r="F1666" s="69" t="s">
        <v>1519</v>
      </c>
      <c r="G1666" s="69" t="s">
        <v>1519</v>
      </c>
      <c r="H1666" s="47">
        <v>60</v>
      </c>
      <c r="I1666" s="48" t="s">
        <v>176</v>
      </c>
      <c r="J1666" s="50" t="s">
        <v>1953</v>
      </c>
      <c r="K1666" s="49">
        <v>818168.95</v>
      </c>
      <c r="L1666" s="49">
        <v>799706.48847368895</v>
      </c>
      <c r="M1666" s="50">
        <f t="shared" si="29"/>
        <v>2</v>
      </c>
      <c r="N1666" s="68" t="s">
        <v>349</v>
      </c>
    </row>
    <row r="1667" spans="1:14" ht="95.25" customHeight="1" x14ac:dyDescent="0.25">
      <c r="A1667" s="86">
        <v>1659</v>
      </c>
      <c r="B1667" s="50" t="s">
        <v>1966</v>
      </c>
      <c r="C1667" s="69" t="s">
        <v>1967</v>
      </c>
      <c r="D1667" s="69" t="s">
        <v>1438</v>
      </c>
      <c r="E1667" s="69" t="s">
        <v>1382</v>
      </c>
      <c r="F1667" s="69" t="s">
        <v>1520</v>
      </c>
      <c r="G1667" s="69" t="s">
        <v>1520</v>
      </c>
      <c r="H1667" s="47">
        <v>60</v>
      </c>
      <c r="I1667" s="48" t="s">
        <v>176</v>
      </c>
      <c r="J1667" s="50" t="s">
        <v>1953</v>
      </c>
      <c r="K1667" s="49">
        <v>818168.95</v>
      </c>
      <c r="L1667" s="49">
        <v>799706.48847368895</v>
      </c>
      <c r="M1667" s="50">
        <f t="shared" si="29"/>
        <v>3</v>
      </c>
      <c r="N1667" s="68" t="s">
        <v>349</v>
      </c>
    </row>
    <row r="1668" spans="1:14" ht="95.25" customHeight="1" x14ac:dyDescent="0.25">
      <c r="A1668" s="86">
        <v>1660</v>
      </c>
      <c r="B1668" s="50" t="s">
        <v>1966</v>
      </c>
      <c r="C1668" s="69" t="s">
        <v>1967</v>
      </c>
      <c r="D1668" s="69" t="s">
        <v>1438</v>
      </c>
      <c r="E1668" s="69" t="s">
        <v>1382</v>
      </c>
      <c r="F1668" s="69" t="s">
        <v>1521</v>
      </c>
      <c r="G1668" s="87" t="s">
        <v>1521</v>
      </c>
      <c r="H1668" s="47">
        <v>60</v>
      </c>
      <c r="I1668" s="48" t="s">
        <v>176</v>
      </c>
      <c r="J1668" s="50" t="s">
        <v>1953</v>
      </c>
      <c r="K1668" s="49">
        <v>884868.95</v>
      </c>
      <c r="L1668" s="49">
        <v>864901.36391010717</v>
      </c>
      <c r="M1668" s="50">
        <f t="shared" si="29"/>
        <v>4</v>
      </c>
      <c r="N1668" s="68" t="s">
        <v>349</v>
      </c>
    </row>
    <row r="1669" spans="1:14" ht="95.25" customHeight="1" x14ac:dyDescent="0.25">
      <c r="A1669" s="86">
        <v>1661</v>
      </c>
      <c r="B1669" s="50" t="s">
        <v>1966</v>
      </c>
      <c r="C1669" s="69" t="s">
        <v>1967</v>
      </c>
      <c r="D1669" s="69" t="s">
        <v>1438</v>
      </c>
      <c r="E1669" s="69" t="s">
        <v>1382</v>
      </c>
      <c r="F1669" s="69" t="s">
        <v>1524</v>
      </c>
      <c r="G1669" s="69" t="s">
        <v>1524</v>
      </c>
      <c r="H1669" s="47">
        <v>60</v>
      </c>
      <c r="I1669" s="48" t="s">
        <v>176</v>
      </c>
      <c r="J1669" s="50" t="s">
        <v>1953</v>
      </c>
      <c r="K1669" s="49">
        <v>935468.95</v>
      </c>
      <c r="L1669" s="49">
        <v>914359.54527566582</v>
      </c>
      <c r="M1669" s="50">
        <f t="shared" si="29"/>
        <v>5</v>
      </c>
      <c r="N1669" s="68" t="s">
        <v>349</v>
      </c>
    </row>
    <row r="1670" spans="1:14" ht="95.25" customHeight="1" x14ac:dyDescent="0.25">
      <c r="A1670" s="86">
        <v>1662</v>
      </c>
      <c r="B1670" s="50" t="s">
        <v>1966</v>
      </c>
      <c r="C1670" s="69" t="s">
        <v>1967</v>
      </c>
      <c r="D1670" s="69" t="s">
        <v>1438</v>
      </c>
      <c r="E1670" s="69" t="s">
        <v>1382</v>
      </c>
      <c r="F1670" s="69" t="s">
        <v>1761</v>
      </c>
      <c r="G1670" s="69" t="s">
        <v>1761</v>
      </c>
      <c r="H1670" s="47">
        <v>60</v>
      </c>
      <c r="I1670" s="48" t="s">
        <v>176</v>
      </c>
      <c r="J1670" s="50" t="s">
        <v>1953</v>
      </c>
      <c r="K1670" s="49">
        <v>1007918.95</v>
      </c>
      <c r="L1670" s="49">
        <v>985174.66859453369</v>
      </c>
      <c r="M1670" s="50">
        <f t="shared" si="29"/>
        <v>6</v>
      </c>
      <c r="N1670" s="68" t="s">
        <v>349</v>
      </c>
    </row>
    <row r="1671" spans="1:14" ht="95.25" customHeight="1" x14ac:dyDescent="0.25">
      <c r="A1671" s="86">
        <v>1663</v>
      </c>
      <c r="B1671" s="50" t="s">
        <v>1966</v>
      </c>
      <c r="C1671" s="69" t="s">
        <v>1967</v>
      </c>
      <c r="D1671" s="69" t="s">
        <v>1438</v>
      </c>
      <c r="E1671" s="69" t="s">
        <v>1382</v>
      </c>
      <c r="F1671" s="69" t="s">
        <v>1769</v>
      </c>
      <c r="G1671" s="69" t="s">
        <v>1769</v>
      </c>
      <c r="H1671" s="47">
        <v>60</v>
      </c>
      <c r="I1671" s="48" t="s">
        <v>176</v>
      </c>
      <c r="J1671" s="50" t="s">
        <v>1953</v>
      </c>
      <c r="K1671" s="49">
        <v>1007918.95</v>
      </c>
      <c r="L1671" s="49">
        <v>985174.66859453369</v>
      </c>
      <c r="M1671" s="50">
        <f t="shared" si="29"/>
        <v>7</v>
      </c>
      <c r="N1671" s="68" t="s">
        <v>349</v>
      </c>
    </row>
    <row r="1672" spans="1:14" ht="95.25" customHeight="1" x14ac:dyDescent="0.25">
      <c r="A1672" s="86">
        <v>1664</v>
      </c>
      <c r="B1672" s="50" t="s">
        <v>1966</v>
      </c>
      <c r="C1672" s="69" t="s">
        <v>1967</v>
      </c>
      <c r="D1672" s="69" t="s">
        <v>1438</v>
      </c>
      <c r="E1672" s="69" t="s">
        <v>1526</v>
      </c>
      <c r="F1672" s="69" t="s">
        <v>1527</v>
      </c>
      <c r="G1672" s="87" t="s">
        <v>1535</v>
      </c>
      <c r="H1672" s="47">
        <v>60</v>
      </c>
      <c r="I1672" s="48" t="s">
        <v>176</v>
      </c>
      <c r="J1672" s="50" t="s">
        <v>1953</v>
      </c>
      <c r="K1672" s="49">
        <v>1043568.95</v>
      </c>
      <c r="L1672" s="49">
        <v>1055909.8745379534</v>
      </c>
      <c r="M1672" s="50">
        <f t="shared" si="29"/>
        <v>8</v>
      </c>
      <c r="N1672" s="68" t="s">
        <v>349</v>
      </c>
    </row>
    <row r="1673" spans="1:14" ht="95.25" customHeight="1" x14ac:dyDescent="0.25">
      <c r="A1673" s="86">
        <v>1665</v>
      </c>
      <c r="B1673" s="50" t="s">
        <v>1966</v>
      </c>
      <c r="C1673" s="69" t="s">
        <v>1967</v>
      </c>
      <c r="D1673" s="69" t="s">
        <v>1438</v>
      </c>
      <c r="E1673" s="69" t="s">
        <v>1526</v>
      </c>
      <c r="F1673" s="69" t="s">
        <v>1527</v>
      </c>
      <c r="G1673" s="87" t="s">
        <v>1528</v>
      </c>
      <c r="H1673" s="47">
        <v>60</v>
      </c>
      <c r="I1673" s="48" t="s">
        <v>176</v>
      </c>
      <c r="J1673" s="50" t="s">
        <v>1953</v>
      </c>
      <c r="K1673" s="49">
        <v>1050468.95</v>
      </c>
      <c r="L1673" s="49">
        <v>1062891.4718098077</v>
      </c>
      <c r="M1673" s="50">
        <f t="shared" si="29"/>
        <v>9</v>
      </c>
      <c r="N1673" s="68" t="s">
        <v>349</v>
      </c>
    </row>
    <row r="1674" spans="1:14" ht="95.25" customHeight="1" x14ac:dyDescent="0.25">
      <c r="A1674" s="86">
        <v>1666</v>
      </c>
      <c r="B1674" s="50" t="s">
        <v>1966</v>
      </c>
      <c r="C1674" s="69" t="s">
        <v>1967</v>
      </c>
      <c r="D1674" s="69" t="s">
        <v>1438</v>
      </c>
      <c r="E1674" s="69" t="s">
        <v>1526</v>
      </c>
      <c r="F1674" s="69" t="s">
        <v>1527</v>
      </c>
      <c r="G1674" s="87" t="s">
        <v>1544</v>
      </c>
      <c r="H1674" s="47">
        <v>60</v>
      </c>
      <c r="I1674" s="48" t="s">
        <v>176</v>
      </c>
      <c r="J1674" s="50" t="s">
        <v>1953</v>
      </c>
      <c r="K1674" s="49">
        <v>1095318.95</v>
      </c>
      <c r="L1674" s="49">
        <v>1108271.8540768609</v>
      </c>
      <c r="M1674" s="50">
        <f t="shared" ref="M1674:M1737" si="30">IF(B1674=B1673,M1673+1,1)</f>
        <v>10</v>
      </c>
      <c r="N1674" s="68" t="s">
        <v>349</v>
      </c>
    </row>
    <row r="1675" spans="1:14" ht="95.25" customHeight="1" x14ac:dyDescent="0.25">
      <c r="A1675" s="86">
        <v>1667</v>
      </c>
      <c r="B1675" s="50" t="s">
        <v>1966</v>
      </c>
      <c r="C1675" s="69" t="s">
        <v>1967</v>
      </c>
      <c r="D1675" s="69" t="s">
        <v>1438</v>
      </c>
      <c r="E1675" s="69" t="s">
        <v>1465</v>
      </c>
      <c r="F1675" s="69" t="s">
        <v>1561</v>
      </c>
      <c r="G1675" s="69" t="s">
        <v>1562</v>
      </c>
      <c r="H1675" s="47">
        <v>60</v>
      </c>
      <c r="I1675" s="48" t="s">
        <v>81</v>
      </c>
      <c r="J1675" s="50" t="s">
        <v>1953</v>
      </c>
      <c r="K1675" s="49">
        <v>1210329.3</v>
      </c>
      <c r="L1675" s="49">
        <v>1199994.0720806273</v>
      </c>
      <c r="M1675" s="50">
        <f t="shared" si="30"/>
        <v>11</v>
      </c>
      <c r="N1675" s="68" t="s">
        <v>349</v>
      </c>
    </row>
    <row r="1676" spans="1:14" ht="95.25" customHeight="1" x14ac:dyDescent="0.25">
      <c r="A1676" s="86">
        <v>1668</v>
      </c>
      <c r="B1676" s="50" t="s">
        <v>1966</v>
      </c>
      <c r="C1676" s="69" t="s">
        <v>1967</v>
      </c>
      <c r="D1676" s="69" t="s">
        <v>25</v>
      </c>
      <c r="E1676" s="69" t="s">
        <v>1347</v>
      </c>
      <c r="F1676" s="69" t="s">
        <v>1533</v>
      </c>
      <c r="G1676" s="87" t="s">
        <v>1534</v>
      </c>
      <c r="H1676" s="47">
        <v>90</v>
      </c>
      <c r="I1676" s="48" t="s">
        <v>81</v>
      </c>
      <c r="J1676" s="50" t="s">
        <v>1350</v>
      </c>
      <c r="K1676" s="49">
        <v>1178273.8999999999</v>
      </c>
      <c r="L1676" s="49">
        <v>1169869.5875065096</v>
      </c>
      <c r="M1676" s="50">
        <f t="shared" si="30"/>
        <v>12</v>
      </c>
      <c r="N1676" s="68" t="s">
        <v>349</v>
      </c>
    </row>
    <row r="1677" spans="1:14" ht="95.25" customHeight="1" x14ac:dyDescent="0.25">
      <c r="A1677" s="86">
        <v>1669</v>
      </c>
      <c r="B1677" s="50" t="s">
        <v>1966</v>
      </c>
      <c r="C1677" s="69" t="s">
        <v>1967</v>
      </c>
      <c r="D1677" s="69" t="s">
        <v>45</v>
      </c>
      <c r="E1677" s="69" t="s">
        <v>1405</v>
      </c>
      <c r="F1677" s="69" t="s">
        <v>1513</v>
      </c>
      <c r="G1677" s="87" t="s">
        <v>1514</v>
      </c>
      <c r="H1677" s="47">
        <v>30</v>
      </c>
      <c r="I1677" s="48">
        <v>0.67</v>
      </c>
      <c r="J1677" s="50" t="s">
        <v>1819</v>
      </c>
      <c r="K1677" s="46">
        <v>1148735</v>
      </c>
      <c r="L1677" s="49">
        <v>1148735</v>
      </c>
      <c r="M1677" s="50">
        <f t="shared" si="30"/>
        <v>13</v>
      </c>
      <c r="N1677" s="68" t="s">
        <v>349</v>
      </c>
    </row>
    <row r="1678" spans="1:14" ht="95.25" customHeight="1" x14ac:dyDescent="0.25">
      <c r="A1678" s="86">
        <v>1670</v>
      </c>
      <c r="B1678" s="50" t="s">
        <v>1966</v>
      </c>
      <c r="C1678" s="69" t="s">
        <v>1967</v>
      </c>
      <c r="D1678" s="69" t="s">
        <v>1438</v>
      </c>
      <c r="E1678" s="69" t="s">
        <v>1465</v>
      </c>
      <c r="F1678" s="69" t="s">
        <v>1565</v>
      </c>
      <c r="G1678" s="87" t="s">
        <v>1548</v>
      </c>
      <c r="H1678" s="47">
        <v>60</v>
      </c>
      <c r="I1678" s="48" t="s">
        <v>81</v>
      </c>
      <c r="J1678" s="50" t="s">
        <v>1953</v>
      </c>
      <c r="K1678" s="49">
        <v>1232525.45</v>
      </c>
      <c r="L1678" s="49">
        <v>1222000.6850106888</v>
      </c>
      <c r="M1678" s="50">
        <f t="shared" si="30"/>
        <v>14</v>
      </c>
      <c r="N1678" s="68" t="s">
        <v>349</v>
      </c>
    </row>
    <row r="1679" spans="1:14" ht="95.25" customHeight="1" x14ac:dyDescent="0.25">
      <c r="A1679" s="86">
        <v>1671</v>
      </c>
      <c r="B1679" s="50" t="s">
        <v>1966</v>
      </c>
      <c r="C1679" s="69" t="s">
        <v>1967</v>
      </c>
      <c r="D1679" s="69" t="s">
        <v>1438</v>
      </c>
      <c r="E1679" s="69" t="s">
        <v>1465</v>
      </c>
      <c r="F1679" s="69" t="s">
        <v>1566</v>
      </c>
      <c r="G1679" s="69" t="s">
        <v>1550</v>
      </c>
      <c r="H1679" s="47">
        <v>60</v>
      </c>
      <c r="I1679" s="48" t="s">
        <v>81</v>
      </c>
      <c r="J1679" s="50" t="s">
        <v>1953</v>
      </c>
      <c r="K1679" s="49">
        <v>1235020.95</v>
      </c>
      <c r="L1679" s="49">
        <v>1224474.8754701591</v>
      </c>
      <c r="M1679" s="50">
        <f t="shared" si="30"/>
        <v>15</v>
      </c>
      <c r="N1679" s="68" t="s">
        <v>349</v>
      </c>
    </row>
    <row r="1680" spans="1:14" ht="95.25" customHeight="1" x14ac:dyDescent="0.25">
      <c r="A1680" s="86">
        <v>1672</v>
      </c>
      <c r="B1680" s="50" t="s">
        <v>1966</v>
      </c>
      <c r="C1680" s="69" t="s">
        <v>1967</v>
      </c>
      <c r="D1680" s="69" t="s">
        <v>1438</v>
      </c>
      <c r="E1680" s="69" t="s">
        <v>1465</v>
      </c>
      <c r="F1680" s="69" t="s">
        <v>1567</v>
      </c>
      <c r="G1680" s="69" t="s">
        <v>1568</v>
      </c>
      <c r="H1680" s="47">
        <v>60</v>
      </c>
      <c r="I1680" s="48" t="s">
        <v>81</v>
      </c>
      <c r="J1680" s="50" t="s">
        <v>1953</v>
      </c>
      <c r="K1680" s="49">
        <v>1244525.7</v>
      </c>
      <c r="L1680" s="49">
        <v>1233898.4626349153</v>
      </c>
      <c r="M1680" s="50">
        <f t="shared" si="30"/>
        <v>16</v>
      </c>
      <c r="N1680" s="68" t="s">
        <v>349</v>
      </c>
    </row>
    <row r="1681" spans="1:14" ht="95.25" customHeight="1" x14ac:dyDescent="0.25">
      <c r="A1681" s="86">
        <v>1673</v>
      </c>
      <c r="B1681" s="50" t="s">
        <v>1966</v>
      </c>
      <c r="C1681" s="69" t="s">
        <v>1967</v>
      </c>
      <c r="D1681" s="69" t="s">
        <v>1438</v>
      </c>
      <c r="E1681" s="69" t="s">
        <v>1465</v>
      </c>
      <c r="F1681" s="69" t="s">
        <v>1569</v>
      </c>
      <c r="G1681" s="69" t="s">
        <v>1570</v>
      </c>
      <c r="H1681" s="47">
        <v>60</v>
      </c>
      <c r="I1681" s="48" t="s">
        <v>81</v>
      </c>
      <c r="J1681" s="50" t="s">
        <v>1953</v>
      </c>
      <c r="K1681" s="49">
        <v>1250042.25</v>
      </c>
      <c r="L1681" s="49">
        <v>1239367.9057842602</v>
      </c>
      <c r="M1681" s="50">
        <f t="shared" si="30"/>
        <v>17</v>
      </c>
      <c r="N1681" s="68" t="s">
        <v>349</v>
      </c>
    </row>
    <row r="1682" spans="1:14" ht="95.25" customHeight="1" x14ac:dyDescent="0.25">
      <c r="A1682" s="86">
        <v>1674</v>
      </c>
      <c r="B1682" s="50" t="s">
        <v>1966</v>
      </c>
      <c r="C1682" s="69" t="s">
        <v>1967</v>
      </c>
      <c r="D1682" s="69" t="s">
        <v>45</v>
      </c>
      <c r="E1682" s="69" t="s">
        <v>1405</v>
      </c>
      <c r="F1682" s="69" t="s">
        <v>1516</v>
      </c>
      <c r="G1682" s="87" t="s">
        <v>1517</v>
      </c>
      <c r="H1682" s="47">
        <v>30</v>
      </c>
      <c r="I1682" s="48">
        <v>0.87</v>
      </c>
      <c r="J1682" s="50" t="s">
        <v>1819</v>
      </c>
      <c r="K1682" s="46">
        <v>1171735</v>
      </c>
      <c r="L1682" s="49">
        <v>1171735</v>
      </c>
      <c r="M1682" s="50">
        <f t="shared" si="30"/>
        <v>18</v>
      </c>
      <c r="N1682" s="68" t="s">
        <v>349</v>
      </c>
    </row>
    <row r="1683" spans="1:14" ht="95.25" customHeight="1" x14ac:dyDescent="0.25">
      <c r="A1683" s="86">
        <v>1675</v>
      </c>
      <c r="B1683" s="50" t="s">
        <v>1966</v>
      </c>
      <c r="C1683" s="69" t="s">
        <v>1967</v>
      </c>
      <c r="D1683" s="69" t="s">
        <v>1438</v>
      </c>
      <c r="E1683" s="69" t="s">
        <v>1465</v>
      </c>
      <c r="F1683" s="69" t="s">
        <v>1575</v>
      </c>
      <c r="G1683" s="69" t="s">
        <v>1576</v>
      </c>
      <c r="H1683" s="47">
        <v>60</v>
      </c>
      <c r="I1683" s="48" t="s">
        <v>81</v>
      </c>
      <c r="J1683" s="50" t="s">
        <v>1953</v>
      </c>
      <c r="K1683" s="49">
        <v>1259751.7</v>
      </c>
      <c r="L1683" s="49">
        <v>1248994.4449774891</v>
      </c>
      <c r="M1683" s="50">
        <f t="shared" si="30"/>
        <v>19</v>
      </c>
      <c r="N1683" s="68" t="s">
        <v>349</v>
      </c>
    </row>
    <row r="1684" spans="1:14" ht="95.25" customHeight="1" x14ac:dyDescent="0.25">
      <c r="A1684" s="86">
        <v>1676</v>
      </c>
      <c r="B1684" s="50" t="s">
        <v>1966</v>
      </c>
      <c r="C1684" s="69" t="s">
        <v>1967</v>
      </c>
      <c r="D1684" s="69" t="s">
        <v>1438</v>
      </c>
      <c r="E1684" s="69" t="s">
        <v>1465</v>
      </c>
      <c r="F1684" s="69" t="s">
        <v>1577</v>
      </c>
      <c r="G1684" s="87" t="s">
        <v>1554</v>
      </c>
      <c r="H1684" s="47">
        <v>60</v>
      </c>
      <c r="I1684" s="48" t="s">
        <v>81</v>
      </c>
      <c r="J1684" s="50" t="s">
        <v>1953</v>
      </c>
      <c r="K1684" s="49">
        <v>1273276.8500000001</v>
      </c>
      <c r="L1684" s="49">
        <v>1262404.1011958434</v>
      </c>
      <c r="M1684" s="50">
        <f t="shared" si="30"/>
        <v>20</v>
      </c>
      <c r="N1684" s="68" t="s">
        <v>349</v>
      </c>
    </row>
    <row r="1685" spans="1:14" ht="95.25" customHeight="1" x14ac:dyDescent="0.25">
      <c r="A1685" s="86">
        <v>1677</v>
      </c>
      <c r="B1685" s="50" t="s">
        <v>1966</v>
      </c>
      <c r="C1685" s="69" t="s">
        <v>1967</v>
      </c>
      <c r="D1685" s="69" t="s">
        <v>39</v>
      </c>
      <c r="E1685" s="69" t="s">
        <v>1382</v>
      </c>
      <c r="F1685" s="69" t="s">
        <v>1511</v>
      </c>
      <c r="G1685" s="69" t="s">
        <v>1511</v>
      </c>
      <c r="H1685" s="47">
        <v>45</v>
      </c>
      <c r="I1685" s="48"/>
      <c r="J1685" s="50" t="s">
        <v>1555</v>
      </c>
      <c r="K1685" s="49">
        <v>1290000</v>
      </c>
      <c r="L1685" s="49">
        <v>1358712.2206976786</v>
      </c>
      <c r="M1685" s="50">
        <f t="shared" si="30"/>
        <v>21</v>
      </c>
      <c r="N1685" s="68" t="s">
        <v>349</v>
      </c>
    </row>
    <row r="1686" spans="1:14" ht="95.25" customHeight="1" x14ac:dyDescent="0.25">
      <c r="A1686" s="86">
        <v>1678</v>
      </c>
      <c r="B1686" s="50" t="s">
        <v>1966</v>
      </c>
      <c r="C1686" s="69" t="s">
        <v>1967</v>
      </c>
      <c r="D1686" s="69" t="s">
        <v>1438</v>
      </c>
      <c r="E1686" s="69" t="s">
        <v>1465</v>
      </c>
      <c r="F1686" s="69" t="s">
        <v>1569</v>
      </c>
      <c r="G1686" s="69" t="s">
        <v>1557</v>
      </c>
      <c r="H1686" s="47">
        <v>60</v>
      </c>
      <c r="I1686" s="48" t="s">
        <v>81</v>
      </c>
      <c r="J1686" s="50" t="s">
        <v>1953</v>
      </c>
      <c r="K1686" s="49">
        <v>1298942.55</v>
      </c>
      <c r="L1686" s="49">
        <v>1287850.6369905232</v>
      </c>
      <c r="M1686" s="50">
        <f t="shared" si="30"/>
        <v>22</v>
      </c>
      <c r="N1686" s="68" t="s">
        <v>349</v>
      </c>
    </row>
    <row r="1687" spans="1:14" ht="95.25" customHeight="1" x14ac:dyDescent="0.25">
      <c r="A1687" s="86">
        <v>1679</v>
      </c>
      <c r="B1687" s="50" t="s">
        <v>1966</v>
      </c>
      <c r="C1687" s="69" t="s">
        <v>1967</v>
      </c>
      <c r="D1687" s="69" t="s">
        <v>1438</v>
      </c>
      <c r="E1687" s="69" t="s">
        <v>1465</v>
      </c>
      <c r="F1687" s="69" t="s">
        <v>1578</v>
      </c>
      <c r="G1687" s="69" t="s">
        <v>1579</v>
      </c>
      <c r="H1687" s="47">
        <v>60</v>
      </c>
      <c r="I1687" s="48" t="s">
        <v>81</v>
      </c>
      <c r="J1687" s="50" t="s">
        <v>1953</v>
      </c>
      <c r="K1687" s="49">
        <v>1318299.3500000001</v>
      </c>
      <c r="L1687" s="49">
        <v>1307042.1456604777</v>
      </c>
      <c r="M1687" s="50">
        <f t="shared" si="30"/>
        <v>23</v>
      </c>
      <c r="N1687" s="68" t="s">
        <v>349</v>
      </c>
    </row>
    <row r="1688" spans="1:14" ht="95.25" customHeight="1" x14ac:dyDescent="0.25">
      <c r="A1688" s="86">
        <v>1680</v>
      </c>
      <c r="B1688" s="50" t="s">
        <v>1966</v>
      </c>
      <c r="C1688" s="69" t="s">
        <v>1967</v>
      </c>
      <c r="D1688" s="69" t="s">
        <v>1438</v>
      </c>
      <c r="E1688" s="69" t="s">
        <v>1465</v>
      </c>
      <c r="F1688" s="69" t="s">
        <v>1578</v>
      </c>
      <c r="G1688" s="69" t="s">
        <v>1564</v>
      </c>
      <c r="H1688" s="47">
        <v>60</v>
      </c>
      <c r="I1688" s="48" t="s">
        <v>81</v>
      </c>
      <c r="J1688" s="50" t="s">
        <v>1953</v>
      </c>
      <c r="K1688" s="49">
        <v>1325304</v>
      </c>
      <c r="L1688" s="49">
        <v>1313986.9816460228</v>
      </c>
      <c r="M1688" s="50">
        <f t="shared" si="30"/>
        <v>24</v>
      </c>
      <c r="N1688" s="68" t="s">
        <v>349</v>
      </c>
    </row>
    <row r="1689" spans="1:14" ht="95.25" customHeight="1" x14ac:dyDescent="0.25">
      <c r="A1689" s="86">
        <v>1681</v>
      </c>
      <c r="B1689" s="50" t="s">
        <v>1966</v>
      </c>
      <c r="C1689" s="69" t="s">
        <v>1967</v>
      </c>
      <c r="D1689" s="69" t="s">
        <v>1438</v>
      </c>
      <c r="E1689" s="69" t="s">
        <v>1465</v>
      </c>
      <c r="F1689" s="69" t="s">
        <v>1580</v>
      </c>
      <c r="G1689" s="69" t="s">
        <v>1573</v>
      </c>
      <c r="H1689" s="47">
        <v>60</v>
      </c>
      <c r="I1689" s="48" t="s">
        <v>81</v>
      </c>
      <c r="J1689" s="50" t="s">
        <v>1953</v>
      </c>
      <c r="K1689" s="49">
        <v>1339539.8500000001</v>
      </c>
      <c r="L1689" s="49">
        <v>1328101.2690643556</v>
      </c>
      <c r="M1689" s="50">
        <f t="shared" si="30"/>
        <v>25</v>
      </c>
      <c r="N1689" s="68" t="s">
        <v>349</v>
      </c>
    </row>
    <row r="1690" spans="1:14" ht="95.25" customHeight="1" x14ac:dyDescent="0.25">
      <c r="A1690" s="86">
        <v>1682</v>
      </c>
      <c r="B1690" s="50" t="s">
        <v>1966</v>
      </c>
      <c r="C1690" s="69" t="s">
        <v>1967</v>
      </c>
      <c r="D1690" s="69" t="s">
        <v>1438</v>
      </c>
      <c r="E1690" s="69" t="s">
        <v>1465</v>
      </c>
      <c r="F1690" s="69" t="s">
        <v>1586</v>
      </c>
      <c r="G1690" s="69" t="s">
        <v>1587</v>
      </c>
      <c r="H1690" s="47">
        <v>60</v>
      </c>
      <c r="I1690" s="48" t="s">
        <v>81</v>
      </c>
      <c r="J1690" s="50" t="s">
        <v>1953</v>
      </c>
      <c r="K1690" s="49">
        <v>1365924.3</v>
      </c>
      <c r="L1690" s="49">
        <v>1354260.41731856</v>
      </c>
      <c r="M1690" s="50">
        <f t="shared" si="30"/>
        <v>26</v>
      </c>
      <c r="N1690" s="68" t="s">
        <v>349</v>
      </c>
    </row>
    <row r="1691" spans="1:14" ht="95.25" customHeight="1" x14ac:dyDescent="0.25">
      <c r="A1691" s="86">
        <v>1683</v>
      </c>
      <c r="B1691" s="50" t="s">
        <v>1966</v>
      </c>
      <c r="C1691" s="69" t="s">
        <v>1967</v>
      </c>
      <c r="D1691" s="69" t="s">
        <v>1438</v>
      </c>
      <c r="E1691" s="69" t="s">
        <v>1465</v>
      </c>
      <c r="F1691" s="69" t="s">
        <v>1588</v>
      </c>
      <c r="G1691" s="69" t="s">
        <v>1589</v>
      </c>
      <c r="H1691" s="47">
        <v>60</v>
      </c>
      <c r="I1691" s="48" t="s">
        <v>81</v>
      </c>
      <c r="J1691" s="50" t="s">
        <v>1953</v>
      </c>
      <c r="K1691" s="49">
        <v>1377963.65</v>
      </c>
      <c r="L1691" s="49">
        <v>1366196.9610605843</v>
      </c>
      <c r="M1691" s="50">
        <f t="shared" si="30"/>
        <v>27</v>
      </c>
      <c r="N1691" s="68" t="s">
        <v>349</v>
      </c>
    </row>
    <row r="1692" spans="1:14" ht="95.25" customHeight="1" x14ac:dyDescent="0.25">
      <c r="A1692" s="86">
        <v>1684</v>
      </c>
      <c r="B1692" s="50" t="s">
        <v>1966</v>
      </c>
      <c r="C1692" s="69" t="s">
        <v>1967</v>
      </c>
      <c r="D1692" s="69" t="s">
        <v>39</v>
      </c>
      <c r="E1692" s="69" t="s">
        <v>1382</v>
      </c>
      <c r="F1692" s="69" t="s">
        <v>1968</v>
      </c>
      <c r="G1692" s="69" t="s">
        <v>1968</v>
      </c>
      <c r="H1692" s="47">
        <v>45</v>
      </c>
      <c r="I1692" s="48"/>
      <c r="J1692" s="50" t="s">
        <v>292</v>
      </c>
      <c r="K1692" s="49">
        <v>1399000</v>
      </c>
      <c r="L1692" s="49">
        <v>1473518.1370201951</v>
      </c>
      <c r="M1692" s="50">
        <f t="shared" si="30"/>
        <v>28</v>
      </c>
      <c r="N1692" s="68" t="s">
        <v>349</v>
      </c>
    </row>
    <row r="1693" spans="1:14" ht="95.25" customHeight="1" x14ac:dyDescent="0.25">
      <c r="A1693" s="86">
        <v>1685</v>
      </c>
      <c r="B1693" s="50" t="s">
        <v>1966</v>
      </c>
      <c r="C1693" s="69" t="s">
        <v>1967</v>
      </c>
      <c r="D1693" s="69" t="s">
        <v>1438</v>
      </c>
      <c r="E1693" s="69" t="s">
        <v>1465</v>
      </c>
      <c r="F1693" s="69" t="s">
        <v>1590</v>
      </c>
      <c r="G1693" s="69" t="s">
        <v>1583</v>
      </c>
      <c r="H1693" s="47">
        <v>60</v>
      </c>
      <c r="I1693" s="48" t="s">
        <v>81</v>
      </c>
      <c r="J1693" s="50" t="s">
        <v>1953</v>
      </c>
      <c r="K1693" s="49">
        <v>1445866.55</v>
      </c>
      <c r="L1693" s="49">
        <v>1433520.0255167484</v>
      </c>
      <c r="M1693" s="50">
        <f t="shared" si="30"/>
        <v>29</v>
      </c>
      <c r="N1693" s="68" t="s">
        <v>349</v>
      </c>
    </row>
    <row r="1694" spans="1:14" ht="95.25" customHeight="1" x14ac:dyDescent="0.25">
      <c r="A1694" s="86">
        <v>1686</v>
      </c>
      <c r="B1694" s="50" t="s">
        <v>1966</v>
      </c>
      <c r="C1694" s="69" t="s">
        <v>1967</v>
      </c>
      <c r="D1694" s="69" t="s">
        <v>9</v>
      </c>
      <c r="E1694" s="69" t="s">
        <v>1347</v>
      </c>
      <c r="F1694" s="69" t="s">
        <v>1533</v>
      </c>
      <c r="G1694" s="87" t="s">
        <v>1534</v>
      </c>
      <c r="H1694" s="47" t="s">
        <v>1399</v>
      </c>
      <c r="I1694" s="91" t="s">
        <v>81</v>
      </c>
      <c r="J1694" s="50" t="s">
        <v>1402</v>
      </c>
      <c r="K1694" s="49">
        <v>1559900</v>
      </c>
      <c r="L1694" s="49">
        <v>1548930.3597813756</v>
      </c>
      <c r="M1694" s="50">
        <f t="shared" si="30"/>
        <v>30</v>
      </c>
      <c r="N1694" s="68" t="s">
        <v>349</v>
      </c>
    </row>
    <row r="1695" spans="1:14" ht="95.25" customHeight="1" x14ac:dyDescent="0.25">
      <c r="A1695" s="86">
        <v>1687</v>
      </c>
      <c r="B1695" s="50" t="s">
        <v>1966</v>
      </c>
      <c r="C1695" s="69" t="s">
        <v>1967</v>
      </c>
      <c r="D1695" s="69" t="s">
        <v>848</v>
      </c>
      <c r="E1695" s="69" t="s">
        <v>849</v>
      </c>
      <c r="F1695" s="69" t="s">
        <v>1531</v>
      </c>
      <c r="G1695" s="87" t="s">
        <v>1532</v>
      </c>
      <c r="H1695" s="47">
        <v>90</v>
      </c>
      <c r="I1695" s="48" t="s">
        <v>81</v>
      </c>
      <c r="J1695" s="50" t="s">
        <v>1957</v>
      </c>
      <c r="K1695" s="49">
        <v>1566271.3499999999</v>
      </c>
      <c r="L1695" s="49">
        <v>1556075.120653918</v>
      </c>
      <c r="M1695" s="50">
        <f t="shared" si="30"/>
        <v>31</v>
      </c>
      <c r="N1695" s="68" t="s">
        <v>349</v>
      </c>
    </row>
    <row r="1696" spans="1:14" ht="95.25" customHeight="1" x14ac:dyDescent="0.25">
      <c r="A1696" s="86">
        <v>1688</v>
      </c>
      <c r="B1696" s="50" t="s">
        <v>1966</v>
      </c>
      <c r="C1696" s="69" t="s">
        <v>1967</v>
      </c>
      <c r="D1696" s="69" t="s">
        <v>39</v>
      </c>
      <c r="E1696" s="69" t="s">
        <v>1526</v>
      </c>
      <c r="F1696" s="69" t="s">
        <v>1949</v>
      </c>
      <c r="G1696" s="69" t="s">
        <v>1949</v>
      </c>
      <c r="H1696" s="47">
        <v>45</v>
      </c>
      <c r="I1696" s="48"/>
      <c r="J1696" s="50" t="s">
        <v>1670</v>
      </c>
      <c r="K1696" s="49">
        <v>1585000</v>
      </c>
      <c r="L1696" s="49">
        <v>1669425.480469628</v>
      </c>
      <c r="M1696" s="50">
        <f t="shared" si="30"/>
        <v>32</v>
      </c>
      <c r="N1696" s="68" t="s">
        <v>349</v>
      </c>
    </row>
    <row r="1697" spans="1:14" ht="95.25" customHeight="1" x14ac:dyDescent="0.25">
      <c r="A1697" s="86">
        <v>1689</v>
      </c>
      <c r="B1697" s="50" t="s">
        <v>1966</v>
      </c>
      <c r="C1697" s="69" t="s">
        <v>1967</v>
      </c>
      <c r="D1697" s="69" t="s">
        <v>848</v>
      </c>
      <c r="E1697" s="69" t="s">
        <v>849</v>
      </c>
      <c r="F1697" s="69" t="s">
        <v>1536</v>
      </c>
      <c r="G1697" s="87" t="s">
        <v>1537</v>
      </c>
      <c r="H1697" s="47">
        <v>90</v>
      </c>
      <c r="I1697" s="48" t="s">
        <v>81</v>
      </c>
      <c r="J1697" s="50" t="s">
        <v>1957</v>
      </c>
      <c r="K1697" s="49">
        <v>1613943.0899999999</v>
      </c>
      <c r="L1697" s="49">
        <v>1603339.2406048598</v>
      </c>
      <c r="M1697" s="50">
        <f t="shared" si="30"/>
        <v>33</v>
      </c>
      <c r="N1697" s="68" t="s">
        <v>349</v>
      </c>
    </row>
    <row r="1698" spans="1:14" ht="95.25" customHeight="1" x14ac:dyDescent="0.25">
      <c r="A1698" s="86">
        <v>1690</v>
      </c>
      <c r="B1698" s="50" t="s">
        <v>1966</v>
      </c>
      <c r="C1698" s="69" t="s">
        <v>1967</v>
      </c>
      <c r="D1698" s="69" t="s">
        <v>848</v>
      </c>
      <c r="E1698" s="69" t="s">
        <v>849</v>
      </c>
      <c r="F1698" s="69" t="s">
        <v>1542</v>
      </c>
      <c r="G1698" s="87" t="s">
        <v>1543</v>
      </c>
      <c r="H1698" s="47">
        <v>90</v>
      </c>
      <c r="I1698" s="48" t="s">
        <v>81</v>
      </c>
      <c r="J1698" s="50" t="s">
        <v>1957</v>
      </c>
      <c r="K1698" s="49">
        <v>1629971.3699999999</v>
      </c>
      <c r="L1698" s="49">
        <v>1619393.2112589353</v>
      </c>
      <c r="M1698" s="50">
        <f t="shared" si="30"/>
        <v>34</v>
      </c>
      <c r="N1698" s="68" t="s">
        <v>349</v>
      </c>
    </row>
    <row r="1699" spans="1:14" ht="95.25" customHeight="1" x14ac:dyDescent="0.25">
      <c r="A1699" s="86">
        <v>1691</v>
      </c>
      <c r="B1699" s="50" t="s">
        <v>1966</v>
      </c>
      <c r="C1699" s="69" t="s">
        <v>1967</v>
      </c>
      <c r="D1699" s="69" t="s">
        <v>848</v>
      </c>
      <c r="E1699" s="69" t="s">
        <v>849</v>
      </c>
      <c r="F1699" s="69" t="s">
        <v>1545</v>
      </c>
      <c r="G1699" s="87" t="s">
        <v>1546</v>
      </c>
      <c r="H1699" s="47">
        <v>90</v>
      </c>
      <c r="I1699" s="48" t="s">
        <v>81</v>
      </c>
      <c r="J1699" s="50" t="s">
        <v>1957</v>
      </c>
      <c r="K1699" s="49">
        <v>1673759.9699999997</v>
      </c>
      <c r="L1699" s="49">
        <v>1662813.5589765951</v>
      </c>
      <c r="M1699" s="50">
        <f t="shared" si="30"/>
        <v>35</v>
      </c>
      <c r="N1699" s="68" t="s">
        <v>349</v>
      </c>
    </row>
    <row r="1700" spans="1:14" ht="95.25" customHeight="1" x14ac:dyDescent="0.25">
      <c r="A1700" s="86">
        <v>1692</v>
      </c>
      <c r="B1700" s="50" t="s">
        <v>1966</v>
      </c>
      <c r="C1700" s="69" t="s">
        <v>1967</v>
      </c>
      <c r="D1700" s="69" t="s">
        <v>848</v>
      </c>
      <c r="E1700" s="69" t="s">
        <v>849</v>
      </c>
      <c r="F1700" s="69" t="s">
        <v>1551</v>
      </c>
      <c r="G1700" s="87" t="s">
        <v>1552</v>
      </c>
      <c r="H1700" s="47">
        <v>90</v>
      </c>
      <c r="I1700" s="48" t="s">
        <v>81</v>
      </c>
      <c r="J1700" s="50" t="s">
        <v>1957</v>
      </c>
      <c r="K1700" s="49">
        <v>1704411.9869999997</v>
      </c>
      <c r="L1700" s="49">
        <v>1693179.497920301</v>
      </c>
      <c r="M1700" s="50">
        <f t="shared" si="30"/>
        <v>36</v>
      </c>
      <c r="N1700" s="68" t="s">
        <v>349</v>
      </c>
    </row>
    <row r="1701" spans="1:14" ht="95.25" customHeight="1" x14ac:dyDescent="0.25">
      <c r="A1701" s="86">
        <v>1693</v>
      </c>
      <c r="B1701" s="50" t="s">
        <v>1966</v>
      </c>
      <c r="C1701" s="69" t="s">
        <v>1967</v>
      </c>
      <c r="D1701" s="69" t="s">
        <v>45</v>
      </c>
      <c r="E1701" s="69" t="s">
        <v>1405</v>
      </c>
      <c r="F1701" s="69" t="s">
        <v>1513</v>
      </c>
      <c r="G1701" s="87" t="s">
        <v>1514</v>
      </c>
      <c r="H1701" s="47">
        <v>30</v>
      </c>
      <c r="I1701" s="48">
        <v>0.67</v>
      </c>
      <c r="J1701" s="50" t="s">
        <v>1408</v>
      </c>
      <c r="K1701" s="46">
        <v>1632568.7499999998</v>
      </c>
      <c r="L1701" s="49">
        <v>1632568.7499999995</v>
      </c>
      <c r="M1701" s="50">
        <f t="shared" si="30"/>
        <v>37</v>
      </c>
      <c r="N1701" s="68" t="s">
        <v>349</v>
      </c>
    </row>
    <row r="1702" spans="1:14" ht="95.25" customHeight="1" x14ac:dyDescent="0.25">
      <c r="A1702" s="86">
        <v>1694</v>
      </c>
      <c r="B1702" s="50" t="s">
        <v>1966</v>
      </c>
      <c r="C1702" s="69" t="s">
        <v>1967</v>
      </c>
      <c r="D1702" s="69" t="s">
        <v>45</v>
      </c>
      <c r="E1702" s="69" t="s">
        <v>1405</v>
      </c>
      <c r="F1702" s="69" t="s">
        <v>1516</v>
      </c>
      <c r="G1702" s="87" t="s">
        <v>1517</v>
      </c>
      <c r="H1702" s="47">
        <v>30</v>
      </c>
      <c r="I1702" s="48">
        <v>0.87</v>
      </c>
      <c r="J1702" s="50" t="s">
        <v>1408</v>
      </c>
      <c r="K1702" s="46">
        <v>1657350.0999999999</v>
      </c>
      <c r="L1702" s="49">
        <v>1657350.0999999996</v>
      </c>
      <c r="M1702" s="50">
        <f t="shared" si="30"/>
        <v>38</v>
      </c>
      <c r="N1702" s="68" t="s">
        <v>349</v>
      </c>
    </row>
    <row r="1703" spans="1:14" ht="95.25" customHeight="1" x14ac:dyDescent="0.25">
      <c r="A1703" s="86">
        <v>1695</v>
      </c>
      <c r="B1703" s="50" t="s">
        <v>1966</v>
      </c>
      <c r="C1703" s="69" t="s">
        <v>1967</v>
      </c>
      <c r="D1703" s="69" t="s">
        <v>39</v>
      </c>
      <c r="E1703" s="69" t="s">
        <v>1465</v>
      </c>
      <c r="F1703" s="69" t="s">
        <v>1824</v>
      </c>
      <c r="G1703" s="69" t="s">
        <v>1825</v>
      </c>
      <c r="H1703" s="47">
        <v>60</v>
      </c>
      <c r="I1703" s="48" t="s">
        <v>176</v>
      </c>
      <c r="J1703" s="50" t="s">
        <v>1670</v>
      </c>
      <c r="K1703" s="49">
        <v>1800000</v>
      </c>
      <c r="L1703" s="49">
        <v>1869244.8735713037</v>
      </c>
      <c r="M1703" s="50">
        <f t="shared" si="30"/>
        <v>39</v>
      </c>
      <c r="N1703" s="68" t="s">
        <v>349</v>
      </c>
    </row>
    <row r="1704" spans="1:14" ht="95.25" customHeight="1" x14ac:dyDescent="0.25">
      <c r="A1704" s="86">
        <v>1696</v>
      </c>
      <c r="B1704" s="50" t="s">
        <v>1966</v>
      </c>
      <c r="C1704" s="69" t="s">
        <v>1967</v>
      </c>
      <c r="D1704" s="69" t="s">
        <v>39</v>
      </c>
      <c r="E1704" s="69" t="s">
        <v>1465</v>
      </c>
      <c r="F1704" s="69" t="s">
        <v>1827</v>
      </c>
      <c r="G1704" s="69" t="s">
        <v>1568</v>
      </c>
      <c r="H1704" s="47">
        <v>60</v>
      </c>
      <c r="I1704" s="48" t="s">
        <v>176</v>
      </c>
      <c r="J1704" s="50" t="s">
        <v>1512</v>
      </c>
      <c r="K1704" s="49">
        <v>1800000</v>
      </c>
      <c r="L1704" s="49">
        <v>1869244.8735713037</v>
      </c>
      <c r="M1704" s="50">
        <f t="shared" si="30"/>
        <v>40</v>
      </c>
      <c r="N1704" s="68" t="s">
        <v>349</v>
      </c>
    </row>
    <row r="1705" spans="1:14" ht="95.25" customHeight="1" x14ac:dyDescent="0.25">
      <c r="A1705" s="86">
        <v>1697</v>
      </c>
      <c r="B1705" s="50" t="s">
        <v>1966</v>
      </c>
      <c r="C1705" s="69" t="s">
        <v>1967</v>
      </c>
      <c r="D1705" s="69" t="s">
        <v>39</v>
      </c>
      <c r="E1705" s="69" t="s">
        <v>1465</v>
      </c>
      <c r="F1705" s="69" t="s">
        <v>1823</v>
      </c>
      <c r="G1705" s="69" t="s">
        <v>1562</v>
      </c>
      <c r="H1705" s="47">
        <v>60</v>
      </c>
      <c r="I1705" s="48" t="s">
        <v>176</v>
      </c>
      <c r="J1705" s="50" t="s">
        <v>1512</v>
      </c>
      <c r="K1705" s="49">
        <v>1805000</v>
      </c>
      <c r="L1705" s="49">
        <v>1874437.2204423351</v>
      </c>
      <c r="M1705" s="50">
        <f t="shared" si="30"/>
        <v>41</v>
      </c>
      <c r="N1705" s="68" t="s">
        <v>349</v>
      </c>
    </row>
    <row r="1706" spans="1:14" ht="95.25" customHeight="1" x14ac:dyDescent="0.25">
      <c r="A1706" s="86">
        <v>1698</v>
      </c>
      <c r="B1706" s="50" t="s">
        <v>1966</v>
      </c>
      <c r="C1706" s="69" t="s">
        <v>1967</v>
      </c>
      <c r="D1706" s="69" t="s">
        <v>39</v>
      </c>
      <c r="E1706" s="69" t="s">
        <v>1465</v>
      </c>
      <c r="F1706" s="69" t="s">
        <v>1771</v>
      </c>
      <c r="G1706" s="69" t="s">
        <v>1570</v>
      </c>
      <c r="H1706" s="47">
        <v>120</v>
      </c>
      <c r="I1706" s="48" t="s">
        <v>176</v>
      </c>
      <c r="J1706" s="50" t="s">
        <v>292</v>
      </c>
      <c r="K1706" s="49">
        <v>1830000</v>
      </c>
      <c r="L1706" s="49">
        <v>1900398.9547974921</v>
      </c>
      <c r="M1706" s="50">
        <f t="shared" si="30"/>
        <v>42</v>
      </c>
      <c r="N1706" s="68" t="s">
        <v>349</v>
      </c>
    </row>
    <row r="1707" spans="1:14" ht="95.25" customHeight="1" x14ac:dyDescent="0.25">
      <c r="A1707" s="86">
        <v>1699</v>
      </c>
      <c r="B1707" s="50" t="s">
        <v>1966</v>
      </c>
      <c r="C1707" s="69" t="s">
        <v>1967</v>
      </c>
      <c r="D1707" s="69" t="s">
        <v>39</v>
      </c>
      <c r="E1707" s="69" t="s">
        <v>1465</v>
      </c>
      <c r="F1707" s="69" t="s">
        <v>1826</v>
      </c>
      <c r="G1707" s="69" t="s">
        <v>1557</v>
      </c>
      <c r="H1707" s="47">
        <v>60</v>
      </c>
      <c r="I1707" s="48" t="s">
        <v>176</v>
      </c>
      <c r="J1707" s="50" t="s">
        <v>1555</v>
      </c>
      <c r="K1707" s="49">
        <v>1830000</v>
      </c>
      <c r="L1707" s="49">
        <v>1900398.9547974921</v>
      </c>
      <c r="M1707" s="50">
        <f t="shared" si="30"/>
        <v>43</v>
      </c>
      <c r="N1707" s="68" t="s">
        <v>349</v>
      </c>
    </row>
    <row r="1708" spans="1:14" ht="95.25" customHeight="1" x14ac:dyDescent="0.25">
      <c r="A1708" s="86">
        <v>1700</v>
      </c>
      <c r="B1708" s="50" t="s">
        <v>1966</v>
      </c>
      <c r="C1708" s="69" t="s">
        <v>1967</v>
      </c>
      <c r="D1708" s="69" t="s">
        <v>39</v>
      </c>
      <c r="E1708" s="69" t="s">
        <v>1465</v>
      </c>
      <c r="F1708" s="69" t="s">
        <v>1828</v>
      </c>
      <c r="G1708" s="69" t="s">
        <v>1550</v>
      </c>
      <c r="H1708" s="47">
        <v>90</v>
      </c>
      <c r="I1708" s="48" t="s">
        <v>176</v>
      </c>
      <c r="J1708" s="50" t="s">
        <v>1555</v>
      </c>
      <c r="K1708" s="49">
        <v>1830000</v>
      </c>
      <c r="L1708" s="49">
        <v>1900398.9547974921</v>
      </c>
      <c r="M1708" s="50">
        <f t="shared" si="30"/>
        <v>44</v>
      </c>
      <c r="N1708" s="68" t="s">
        <v>349</v>
      </c>
    </row>
    <row r="1709" spans="1:14" ht="95.25" customHeight="1" x14ac:dyDescent="0.25">
      <c r="A1709" s="86">
        <v>1701</v>
      </c>
      <c r="B1709" s="50" t="s">
        <v>1966</v>
      </c>
      <c r="C1709" s="69" t="s">
        <v>1967</v>
      </c>
      <c r="D1709" s="69" t="s">
        <v>39</v>
      </c>
      <c r="E1709" s="69" t="s">
        <v>1465</v>
      </c>
      <c r="F1709" s="69" t="s">
        <v>1858</v>
      </c>
      <c r="G1709" s="69" t="s">
        <v>1859</v>
      </c>
      <c r="H1709" s="47">
        <v>60</v>
      </c>
      <c r="I1709" s="48" t="s">
        <v>176</v>
      </c>
      <c r="J1709" s="50" t="s">
        <v>292</v>
      </c>
      <c r="K1709" s="49">
        <v>1850000</v>
      </c>
      <c r="L1709" s="49">
        <v>1921168.3422816177</v>
      </c>
      <c r="M1709" s="50">
        <f t="shared" si="30"/>
        <v>45</v>
      </c>
      <c r="N1709" s="68" t="s">
        <v>349</v>
      </c>
    </row>
    <row r="1710" spans="1:14" ht="95.25" customHeight="1" x14ac:dyDescent="0.25">
      <c r="A1710" s="86">
        <v>1702</v>
      </c>
      <c r="B1710" s="50" t="s">
        <v>1966</v>
      </c>
      <c r="C1710" s="69" t="s">
        <v>1967</v>
      </c>
      <c r="D1710" s="69" t="s">
        <v>39</v>
      </c>
      <c r="E1710" s="69" t="s">
        <v>1465</v>
      </c>
      <c r="F1710" s="69" t="s">
        <v>1829</v>
      </c>
      <c r="G1710" s="69" t="s">
        <v>1576</v>
      </c>
      <c r="H1710" s="47">
        <v>60</v>
      </c>
      <c r="I1710" s="48" t="s">
        <v>176</v>
      </c>
      <c r="J1710" s="50" t="s">
        <v>1670</v>
      </c>
      <c r="K1710" s="49">
        <v>1850000</v>
      </c>
      <c r="L1710" s="49">
        <v>1921168.3422816177</v>
      </c>
      <c r="M1710" s="50">
        <f t="shared" si="30"/>
        <v>46</v>
      </c>
      <c r="N1710" s="68" t="s">
        <v>349</v>
      </c>
    </row>
    <row r="1711" spans="1:14" ht="95.25" customHeight="1" x14ac:dyDescent="0.25">
      <c r="A1711" s="86">
        <v>1703</v>
      </c>
      <c r="B1711" s="50" t="s">
        <v>1966</v>
      </c>
      <c r="C1711" s="69" t="s">
        <v>1967</v>
      </c>
      <c r="D1711" s="69" t="s">
        <v>39</v>
      </c>
      <c r="E1711" s="69" t="s">
        <v>1465</v>
      </c>
      <c r="F1711" s="69" t="s">
        <v>1553</v>
      </c>
      <c r="G1711" s="69" t="s">
        <v>1554</v>
      </c>
      <c r="H1711" s="47">
        <v>90</v>
      </c>
      <c r="I1711" s="48" t="s">
        <v>176</v>
      </c>
      <c r="J1711" s="50" t="s">
        <v>1512</v>
      </c>
      <c r="K1711" s="49">
        <v>1850000</v>
      </c>
      <c r="L1711" s="49">
        <v>1837919.5622769811</v>
      </c>
      <c r="M1711" s="50">
        <f t="shared" si="30"/>
        <v>47</v>
      </c>
      <c r="N1711" s="68" t="s">
        <v>349</v>
      </c>
    </row>
    <row r="1712" spans="1:14" ht="95.25" customHeight="1" x14ac:dyDescent="0.25">
      <c r="A1712" s="86">
        <v>1704</v>
      </c>
      <c r="B1712" s="50" t="s">
        <v>1966</v>
      </c>
      <c r="C1712" s="69" t="s">
        <v>1967</v>
      </c>
      <c r="D1712" s="69" t="s">
        <v>39</v>
      </c>
      <c r="E1712" s="69" t="s">
        <v>1465</v>
      </c>
      <c r="F1712" s="69" t="s">
        <v>1835</v>
      </c>
      <c r="G1712" s="69" t="s">
        <v>1579</v>
      </c>
      <c r="H1712" s="47">
        <v>90</v>
      </c>
      <c r="I1712" s="48" t="s">
        <v>176</v>
      </c>
      <c r="J1712" s="50" t="s">
        <v>292</v>
      </c>
      <c r="K1712" s="49">
        <v>1900000</v>
      </c>
      <c r="L1712" s="49">
        <v>1887593.0639601434</v>
      </c>
      <c r="M1712" s="50">
        <f t="shared" si="30"/>
        <v>48</v>
      </c>
      <c r="N1712" s="68" t="s">
        <v>349</v>
      </c>
    </row>
    <row r="1713" spans="1:14" ht="95.25" customHeight="1" x14ac:dyDescent="0.25">
      <c r="A1713" s="86">
        <v>1705</v>
      </c>
      <c r="B1713" s="50" t="s">
        <v>1966</v>
      </c>
      <c r="C1713" s="69" t="s">
        <v>1967</v>
      </c>
      <c r="D1713" s="69" t="s">
        <v>39</v>
      </c>
      <c r="E1713" s="69" t="s">
        <v>1465</v>
      </c>
      <c r="F1713" s="69" t="s">
        <v>1836</v>
      </c>
      <c r="G1713" s="69" t="s">
        <v>1564</v>
      </c>
      <c r="H1713" s="47">
        <v>90</v>
      </c>
      <c r="I1713" s="48" t="s">
        <v>176</v>
      </c>
      <c r="J1713" s="50" t="s">
        <v>1512</v>
      </c>
      <c r="K1713" s="49">
        <v>1902000</v>
      </c>
      <c r="L1713" s="49">
        <v>1889580.0040274693</v>
      </c>
      <c r="M1713" s="50">
        <f t="shared" si="30"/>
        <v>49</v>
      </c>
      <c r="N1713" s="68" t="s">
        <v>349</v>
      </c>
    </row>
    <row r="1714" spans="1:14" ht="95.25" customHeight="1" x14ac:dyDescent="0.25">
      <c r="A1714" s="86">
        <v>1706</v>
      </c>
      <c r="B1714" s="50" t="s">
        <v>1966</v>
      </c>
      <c r="C1714" s="69" t="s">
        <v>1967</v>
      </c>
      <c r="D1714" s="69" t="s">
        <v>39</v>
      </c>
      <c r="E1714" s="69" t="s">
        <v>1465</v>
      </c>
      <c r="F1714" s="69" t="s">
        <v>1841</v>
      </c>
      <c r="G1714" s="69" t="s">
        <v>1589</v>
      </c>
      <c r="H1714" s="47">
        <v>60</v>
      </c>
      <c r="I1714" s="48" t="s">
        <v>176</v>
      </c>
      <c r="J1714" s="50" t="s">
        <v>1670</v>
      </c>
      <c r="K1714" s="49">
        <v>1930000</v>
      </c>
      <c r="L1714" s="49">
        <v>2004245.8922181199</v>
      </c>
      <c r="M1714" s="50">
        <f t="shared" si="30"/>
        <v>50</v>
      </c>
      <c r="N1714" s="68" t="s">
        <v>349</v>
      </c>
    </row>
    <row r="1715" spans="1:14" ht="95.25" customHeight="1" x14ac:dyDescent="0.25">
      <c r="A1715" s="86">
        <v>1707</v>
      </c>
      <c r="B1715" s="50" t="s">
        <v>1966</v>
      </c>
      <c r="C1715" s="69" t="s">
        <v>1967</v>
      </c>
      <c r="D1715" s="69" t="s">
        <v>138</v>
      </c>
      <c r="E1715" s="69" t="s">
        <v>1394</v>
      </c>
      <c r="F1715" s="69" t="s">
        <v>1522</v>
      </c>
      <c r="G1715" s="87" t="s">
        <v>1523</v>
      </c>
      <c r="H1715" s="50" t="s">
        <v>1356</v>
      </c>
      <c r="I1715" s="48" t="s">
        <v>81</v>
      </c>
      <c r="J1715" s="50" t="s">
        <v>1357</v>
      </c>
      <c r="K1715" s="49">
        <v>1937968.5</v>
      </c>
      <c r="L1715" s="49">
        <v>1922042.8340052734</v>
      </c>
      <c r="M1715" s="50">
        <f t="shared" si="30"/>
        <v>51</v>
      </c>
      <c r="N1715" s="68" t="s">
        <v>349</v>
      </c>
    </row>
    <row r="1716" spans="1:14" ht="95.25" customHeight="1" x14ac:dyDescent="0.25">
      <c r="A1716" s="86">
        <v>1708</v>
      </c>
      <c r="B1716" s="50" t="s">
        <v>1966</v>
      </c>
      <c r="C1716" s="69" t="s">
        <v>1967</v>
      </c>
      <c r="D1716" s="69" t="s">
        <v>39</v>
      </c>
      <c r="E1716" s="69" t="s">
        <v>1465</v>
      </c>
      <c r="F1716" s="69" t="s">
        <v>1843</v>
      </c>
      <c r="G1716" s="69" t="s">
        <v>1573</v>
      </c>
      <c r="H1716" s="47">
        <v>90</v>
      </c>
      <c r="I1716" s="48" t="s">
        <v>176</v>
      </c>
      <c r="J1716" s="50" t="s">
        <v>1555</v>
      </c>
      <c r="K1716" s="49">
        <v>1960000</v>
      </c>
      <c r="L1716" s="49">
        <v>1947201.2659799366</v>
      </c>
      <c r="M1716" s="50">
        <f t="shared" si="30"/>
        <v>52</v>
      </c>
      <c r="N1716" s="68" t="s">
        <v>349</v>
      </c>
    </row>
    <row r="1717" spans="1:14" ht="95.25" customHeight="1" x14ac:dyDescent="0.25">
      <c r="A1717" s="86">
        <v>1709</v>
      </c>
      <c r="B1717" s="50" t="s">
        <v>1966</v>
      </c>
      <c r="C1717" s="69" t="s">
        <v>1967</v>
      </c>
      <c r="D1717" s="69" t="s">
        <v>44</v>
      </c>
      <c r="E1717" s="69" t="s">
        <v>1361</v>
      </c>
      <c r="F1717" s="69" t="s">
        <v>1531</v>
      </c>
      <c r="G1717" s="87" t="s">
        <v>1559</v>
      </c>
      <c r="H1717" s="47">
        <v>30</v>
      </c>
      <c r="I1717" s="48" t="s">
        <v>1363</v>
      </c>
      <c r="J1717" s="50" t="s">
        <v>1364</v>
      </c>
      <c r="K1717" s="49">
        <v>1965000</v>
      </c>
      <c r="L1717" s="49">
        <v>1952208.0973293355</v>
      </c>
      <c r="M1717" s="50">
        <f t="shared" si="30"/>
        <v>53</v>
      </c>
      <c r="N1717" s="68" t="s">
        <v>349</v>
      </c>
    </row>
    <row r="1718" spans="1:14" ht="95.25" customHeight="1" x14ac:dyDescent="0.25">
      <c r="A1718" s="86">
        <v>1710</v>
      </c>
      <c r="B1718" s="50" t="s">
        <v>1966</v>
      </c>
      <c r="C1718" s="69" t="s">
        <v>1967</v>
      </c>
      <c r="D1718" s="69" t="s">
        <v>44</v>
      </c>
      <c r="E1718" s="69" t="s">
        <v>1361</v>
      </c>
      <c r="F1718" s="69" t="s">
        <v>1839</v>
      </c>
      <c r="G1718" s="87" t="s">
        <v>1847</v>
      </c>
      <c r="H1718" s="47">
        <v>30</v>
      </c>
      <c r="I1718" s="48" t="s">
        <v>1363</v>
      </c>
      <c r="J1718" s="50" t="s">
        <v>1364</v>
      </c>
      <c r="K1718" s="49">
        <v>1965000.01</v>
      </c>
      <c r="L1718" s="49">
        <v>1952089.663720387</v>
      </c>
      <c r="M1718" s="50">
        <f t="shared" si="30"/>
        <v>54</v>
      </c>
      <c r="N1718" s="68" t="s">
        <v>349</v>
      </c>
    </row>
    <row r="1719" spans="1:14" ht="95.25" customHeight="1" x14ac:dyDescent="0.25">
      <c r="A1719" s="86">
        <v>1711</v>
      </c>
      <c r="B1719" s="50" t="s">
        <v>1966</v>
      </c>
      <c r="C1719" s="69" t="s">
        <v>1967</v>
      </c>
      <c r="D1719" s="69" t="s">
        <v>44</v>
      </c>
      <c r="E1719" s="69" t="s">
        <v>1361</v>
      </c>
      <c r="F1719" s="69" t="s">
        <v>1545</v>
      </c>
      <c r="G1719" s="87" t="s">
        <v>1571</v>
      </c>
      <c r="H1719" s="47">
        <v>30</v>
      </c>
      <c r="I1719" s="48" t="s">
        <v>1363</v>
      </c>
      <c r="J1719" s="50" t="s">
        <v>1364</v>
      </c>
      <c r="K1719" s="49">
        <v>1965000.02</v>
      </c>
      <c r="L1719" s="49">
        <v>1952148.8954269115</v>
      </c>
      <c r="M1719" s="50">
        <f t="shared" si="30"/>
        <v>55</v>
      </c>
      <c r="N1719" s="68" t="s">
        <v>349</v>
      </c>
    </row>
    <row r="1720" spans="1:14" ht="95.25" customHeight="1" x14ac:dyDescent="0.25">
      <c r="A1720" s="86">
        <v>1712</v>
      </c>
      <c r="B1720" s="50" t="s">
        <v>1966</v>
      </c>
      <c r="C1720" s="69" t="s">
        <v>1967</v>
      </c>
      <c r="D1720" s="69" t="s">
        <v>39</v>
      </c>
      <c r="E1720" s="69" t="s">
        <v>1465</v>
      </c>
      <c r="F1720" s="69" t="s">
        <v>1842</v>
      </c>
      <c r="G1720" s="69" t="s">
        <v>1587</v>
      </c>
      <c r="H1720" s="47">
        <v>60</v>
      </c>
      <c r="I1720" s="48" t="s">
        <v>176</v>
      </c>
      <c r="J1720" s="50" t="s">
        <v>292</v>
      </c>
      <c r="K1720" s="49">
        <v>1970000</v>
      </c>
      <c r="L1720" s="49">
        <v>2045784.6671863715</v>
      </c>
      <c r="M1720" s="50">
        <f t="shared" si="30"/>
        <v>56</v>
      </c>
      <c r="N1720" s="68" t="s">
        <v>349</v>
      </c>
    </row>
    <row r="1721" spans="1:14" ht="95.25" customHeight="1" x14ac:dyDescent="0.25">
      <c r="A1721" s="86">
        <v>1713</v>
      </c>
      <c r="B1721" s="50" t="s">
        <v>1966</v>
      </c>
      <c r="C1721" s="69" t="s">
        <v>1967</v>
      </c>
      <c r="D1721" s="69" t="s">
        <v>1353</v>
      </c>
      <c r="E1721" s="69" t="s">
        <v>1354</v>
      </c>
      <c r="F1721" s="69" t="s">
        <v>1969</v>
      </c>
      <c r="G1721" s="87" t="s">
        <v>1534</v>
      </c>
      <c r="H1721" s="50" t="s">
        <v>1356</v>
      </c>
      <c r="I1721" s="48" t="s">
        <v>81</v>
      </c>
      <c r="J1721" s="50" t="s">
        <v>1357</v>
      </c>
      <c r="K1721" s="49">
        <v>1980972.5000000002</v>
      </c>
      <c r="L1721" s="49">
        <v>1965051.6584750025</v>
      </c>
      <c r="M1721" s="50">
        <f t="shared" si="30"/>
        <v>57</v>
      </c>
      <c r="N1721" s="68" t="s">
        <v>349</v>
      </c>
    </row>
    <row r="1722" spans="1:14" ht="95.25" customHeight="1" x14ac:dyDescent="0.25">
      <c r="A1722" s="86">
        <v>1714</v>
      </c>
      <c r="B1722" s="50" t="s">
        <v>1966</v>
      </c>
      <c r="C1722" s="69" t="s">
        <v>1967</v>
      </c>
      <c r="D1722" s="69" t="s">
        <v>39</v>
      </c>
      <c r="E1722" s="69" t="s">
        <v>1465</v>
      </c>
      <c r="F1722" s="69" t="s">
        <v>1844</v>
      </c>
      <c r="G1722" s="69" t="s">
        <v>1845</v>
      </c>
      <c r="H1722" s="47">
        <v>60</v>
      </c>
      <c r="I1722" s="48" t="s">
        <v>176</v>
      </c>
      <c r="J1722" s="50" t="s">
        <v>292</v>
      </c>
      <c r="K1722" s="49">
        <v>2000000</v>
      </c>
      <c r="L1722" s="49">
        <v>2076938.7484125597</v>
      </c>
      <c r="M1722" s="50">
        <f t="shared" si="30"/>
        <v>58</v>
      </c>
      <c r="N1722" s="68" t="s">
        <v>349</v>
      </c>
    </row>
    <row r="1723" spans="1:14" ht="95.25" customHeight="1" x14ac:dyDescent="0.25">
      <c r="A1723" s="86">
        <v>1715</v>
      </c>
      <c r="B1723" s="50" t="s">
        <v>1966</v>
      </c>
      <c r="C1723" s="69" t="s">
        <v>1967</v>
      </c>
      <c r="D1723" s="69" t="s">
        <v>47</v>
      </c>
      <c r="E1723" s="69" t="s">
        <v>1526</v>
      </c>
      <c r="F1723" s="69" t="s">
        <v>1527</v>
      </c>
      <c r="G1723" s="87" t="s">
        <v>1765</v>
      </c>
      <c r="H1723" s="47">
        <v>45</v>
      </c>
      <c r="I1723" s="48" t="s">
        <v>1530</v>
      </c>
      <c r="J1723" s="50" t="s">
        <v>1503</v>
      </c>
      <c r="K1723" s="49">
        <v>2000360.6</v>
      </c>
      <c r="L1723" s="49">
        <v>2118749.2468752288</v>
      </c>
      <c r="M1723" s="50">
        <f t="shared" si="30"/>
        <v>59</v>
      </c>
      <c r="N1723" s="68" t="s">
        <v>349</v>
      </c>
    </row>
    <row r="1724" spans="1:14" ht="95.25" customHeight="1" x14ac:dyDescent="0.25">
      <c r="A1724" s="86">
        <v>1716</v>
      </c>
      <c r="B1724" s="50" t="s">
        <v>1966</v>
      </c>
      <c r="C1724" s="69" t="s">
        <v>1967</v>
      </c>
      <c r="D1724" s="69" t="s">
        <v>46</v>
      </c>
      <c r="E1724" s="69" t="s">
        <v>1465</v>
      </c>
      <c r="F1724" s="69" t="s">
        <v>1581</v>
      </c>
      <c r="G1724" s="87" t="s">
        <v>1548</v>
      </c>
      <c r="H1724" s="47">
        <v>90</v>
      </c>
      <c r="I1724" s="48">
        <v>0</v>
      </c>
      <c r="J1724" s="50" t="s">
        <v>1476</v>
      </c>
      <c r="K1724" s="49">
        <v>2011234.52</v>
      </c>
      <c r="L1724" s="49">
        <v>2011234.5199999998</v>
      </c>
      <c r="M1724" s="50">
        <f t="shared" si="30"/>
        <v>60</v>
      </c>
      <c r="N1724" s="68" t="s">
        <v>349</v>
      </c>
    </row>
    <row r="1725" spans="1:14" ht="95.25" customHeight="1" x14ac:dyDescent="0.25">
      <c r="A1725" s="86">
        <v>1717</v>
      </c>
      <c r="B1725" s="50" t="s">
        <v>1966</v>
      </c>
      <c r="C1725" s="69" t="s">
        <v>1967</v>
      </c>
      <c r="D1725" s="69" t="s">
        <v>138</v>
      </c>
      <c r="E1725" s="69" t="s">
        <v>1394</v>
      </c>
      <c r="F1725" s="69" t="s">
        <v>1540</v>
      </c>
      <c r="G1725" s="87" t="s">
        <v>1541</v>
      </c>
      <c r="H1725" s="50" t="s">
        <v>1356</v>
      </c>
      <c r="I1725" s="48" t="s">
        <v>81</v>
      </c>
      <c r="J1725" s="50" t="s">
        <v>1357</v>
      </c>
      <c r="K1725" s="49">
        <v>2020837.5</v>
      </c>
      <c r="L1725" s="49">
        <v>2004758.6805063318</v>
      </c>
      <c r="M1725" s="50">
        <f t="shared" si="30"/>
        <v>61</v>
      </c>
      <c r="N1725" s="68" t="s">
        <v>349</v>
      </c>
    </row>
    <row r="1726" spans="1:14" ht="95.25" customHeight="1" x14ac:dyDescent="0.25">
      <c r="A1726" s="86">
        <v>1718</v>
      </c>
      <c r="B1726" s="50" t="s">
        <v>1966</v>
      </c>
      <c r="C1726" s="69" t="s">
        <v>1967</v>
      </c>
      <c r="D1726" s="69" t="s">
        <v>39</v>
      </c>
      <c r="E1726" s="69" t="s">
        <v>1465</v>
      </c>
      <c r="F1726" s="69" t="s">
        <v>1850</v>
      </c>
      <c r="G1726" s="69" t="s">
        <v>1583</v>
      </c>
      <c r="H1726" s="47">
        <v>90</v>
      </c>
      <c r="I1726" s="48" t="s">
        <v>176</v>
      </c>
      <c r="J1726" s="50" t="s">
        <v>1670</v>
      </c>
      <c r="K1726" s="49">
        <v>2050000</v>
      </c>
      <c r="L1726" s="49">
        <v>2036613.5690096281</v>
      </c>
      <c r="M1726" s="50">
        <f t="shared" si="30"/>
        <v>62</v>
      </c>
      <c r="N1726" s="68" t="s">
        <v>349</v>
      </c>
    </row>
    <row r="1727" spans="1:14" ht="95.25" customHeight="1" x14ac:dyDescent="0.25">
      <c r="A1727" s="86">
        <v>1719</v>
      </c>
      <c r="B1727" s="50" t="s">
        <v>1966</v>
      </c>
      <c r="C1727" s="69" t="s">
        <v>1967</v>
      </c>
      <c r="D1727" s="69" t="s">
        <v>39</v>
      </c>
      <c r="E1727" s="69" t="s">
        <v>1465</v>
      </c>
      <c r="F1727" s="69" t="s">
        <v>1584</v>
      </c>
      <c r="G1727" s="69" t="s">
        <v>1585</v>
      </c>
      <c r="H1727" s="47">
        <v>90</v>
      </c>
      <c r="I1727" s="48" t="s">
        <v>176</v>
      </c>
      <c r="J1727" s="50" t="s">
        <v>292</v>
      </c>
      <c r="K1727" s="49">
        <v>2050000</v>
      </c>
      <c r="L1727" s="49">
        <v>2036613.5690096281</v>
      </c>
      <c r="M1727" s="50">
        <f t="shared" si="30"/>
        <v>63</v>
      </c>
      <c r="N1727" s="68" t="s">
        <v>349</v>
      </c>
    </row>
    <row r="1728" spans="1:14" ht="95.25" customHeight="1" x14ac:dyDescent="0.25">
      <c r="A1728" s="86">
        <v>1720</v>
      </c>
      <c r="B1728" s="50" t="s">
        <v>1966</v>
      </c>
      <c r="C1728" s="69" t="s">
        <v>1967</v>
      </c>
      <c r="D1728" s="69" t="s">
        <v>26</v>
      </c>
      <c r="E1728" s="69" t="s">
        <v>1394</v>
      </c>
      <c r="F1728" s="69" t="s">
        <v>1540</v>
      </c>
      <c r="G1728" s="87" t="s">
        <v>1950</v>
      </c>
      <c r="H1728" s="47">
        <v>90</v>
      </c>
      <c r="I1728" s="48" t="s">
        <v>1457</v>
      </c>
      <c r="J1728" s="50" t="s">
        <v>1434</v>
      </c>
      <c r="K1728" s="49">
        <v>2028715</v>
      </c>
      <c r="L1728" s="49">
        <v>2188604.4141493714</v>
      </c>
      <c r="M1728" s="50">
        <f t="shared" si="30"/>
        <v>64</v>
      </c>
      <c r="N1728" s="68" t="s">
        <v>349</v>
      </c>
    </row>
    <row r="1729" spans="1:14" ht="95.25" customHeight="1" x14ac:dyDescent="0.25">
      <c r="A1729" s="86">
        <v>1721</v>
      </c>
      <c r="B1729" s="50" t="s">
        <v>1966</v>
      </c>
      <c r="C1729" s="69" t="s">
        <v>1967</v>
      </c>
      <c r="D1729" s="69" t="s">
        <v>44</v>
      </c>
      <c r="E1729" s="69" t="s">
        <v>1361</v>
      </c>
      <c r="F1729" s="69" t="s">
        <v>1846</v>
      </c>
      <c r="G1729" s="87" t="s">
        <v>1560</v>
      </c>
      <c r="H1729" s="47">
        <v>30</v>
      </c>
      <c r="I1729" s="48" t="s">
        <v>1363</v>
      </c>
      <c r="J1729" s="50" t="s">
        <v>1364</v>
      </c>
      <c r="K1729" s="49">
        <v>2080000.03</v>
      </c>
      <c r="L1729" s="49">
        <v>2066501.2833939421</v>
      </c>
      <c r="M1729" s="50">
        <f t="shared" si="30"/>
        <v>65</v>
      </c>
      <c r="N1729" s="68" t="s">
        <v>349</v>
      </c>
    </row>
    <row r="1730" spans="1:14" ht="95.25" customHeight="1" x14ac:dyDescent="0.25">
      <c r="A1730" s="86">
        <v>1722</v>
      </c>
      <c r="B1730" s="50" t="s">
        <v>1966</v>
      </c>
      <c r="C1730" s="69" t="s">
        <v>1967</v>
      </c>
      <c r="D1730" s="69" t="s">
        <v>44</v>
      </c>
      <c r="E1730" s="69" t="s">
        <v>1361</v>
      </c>
      <c r="F1730" s="69" t="s">
        <v>1551</v>
      </c>
      <c r="G1730" s="87" t="s">
        <v>1574</v>
      </c>
      <c r="H1730" s="47">
        <v>30</v>
      </c>
      <c r="I1730" s="48" t="s">
        <v>1363</v>
      </c>
      <c r="J1730" s="50" t="s">
        <v>1364</v>
      </c>
      <c r="K1730" s="49">
        <v>2080000.04</v>
      </c>
      <c r="L1730" s="49">
        <v>2066292.3344022492</v>
      </c>
      <c r="M1730" s="50">
        <f t="shared" si="30"/>
        <v>66</v>
      </c>
      <c r="N1730" s="68" t="s">
        <v>349</v>
      </c>
    </row>
    <row r="1731" spans="1:14" ht="95.25" customHeight="1" x14ac:dyDescent="0.25">
      <c r="A1731" s="86">
        <v>1723</v>
      </c>
      <c r="B1731" s="50" t="s">
        <v>1966</v>
      </c>
      <c r="C1731" s="69" t="s">
        <v>1967</v>
      </c>
      <c r="D1731" s="69" t="s">
        <v>47</v>
      </c>
      <c r="E1731" s="69" t="s">
        <v>1500</v>
      </c>
      <c r="F1731" s="69" t="s">
        <v>1547</v>
      </c>
      <c r="G1731" s="69" t="s">
        <v>1548</v>
      </c>
      <c r="H1731" s="47">
        <v>45</v>
      </c>
      <c r="I1731" s="48" t="s">
        <v>1502</v>
      </c>
      <c r="J1731" s="50" t="s">
        <v>1503</v>
      </c>
      <c r="K1731" s="49">
        <v>2156997.5</v>
      </c>
      <c r="L1731" s="49">
        <v>2306911.6229050844</v>
      </c>
      <c r="M1731" s="50">
        <f t="shared" si="30"/>
        <v>67</v>
      </c>
      <c r="N1731" s="68" t="s">
        <v>349</v>
      </c>
    </row>
    <row r="1732" spans="1:14" ht="95.25" customHeight="1" x14ac:dyDescent="0.25">
      <c r="A1732" s="86">
        <v>1724</v>
      </c>
      <c r="B1732" s="50" t="s">
        <v>1966</v>
      </c>
      <c r="C1732" s="69" t="s">
        <v>1967</v>
      </c>
      <c r="D1732" s="69" t="s">
        <v>47</v>
      </c>
      <c r="E1732" s="69" t="s">
        <v>1500</v>
      </c>
      <c r="F1732" s="69" t="s">
        <v>1556</v>
      </c>
      <c r="G1732" s="69" t="s">
        <v>1557</v>
      </c>
      <c r="H1732" s="47">
        <v>45</v>
      </c>
      <c r="I1732" s="48" t="s">
        <v>1558</v>
      </c>
      <c r="J1732" s="50" t="s">
        <v>1503</v>
      </c>
      <c r="K1732" s="49">
        <v>2229735</v>
      </c>
      <c r="L1732" s="49">
        <v>2384704.4734628894</v>
      </c>
      <c r="M1732" s="50">
        <f t="shared" si="30"/>
        <v>68</v>
      </c>
      <c r="N1732" s="68" t="s">
        <v>349</v>
      </c>
    </row>
    <row r="1733" spans="1:14" ht="95.25" customHeight="1" x14ac:dyDescent="0.25">
      <c r="A1733" s="86">
        <v>1725</v>
      </c>
      <c r="B1733" s="50" t="s">
        <v>1966</v>
      </c>
      <c r="C1733" s="69" t="s">
        <v>1967</v>
      </c>
      <c r="D1733" s="69" t="s">
        <v>24</v>
      </c>
      <c r="E1733" s="69" t="s">
        <v>1777</v>
      </c>
      <c r="F1733" s="69" t="s">
        <v>1854</v>
      </c>
      <c r="G1733" s="87" t="str">
        <f>F1733</f>
        <v>ML 160E24-E3</v>
      </c>
      <c r="H1733" s="47">
        <v>10</v>
      </c>
      <c r="I1733" s="48" t="s">
        <v>1668</v>
      </c>
      <c r="J1733" s="50" t="s">
        <v>1767</v>
      </c>
      <c r="K1733" s="46">
        <f>(1099313+875520+3150+15000)*1.15</f>
        <v>2291930.4499999997</v>
      </c>
      <c r="L1733" s="49">
        <v>2620356.3630637368</v>
      </c>
      <c r="M1733" s="50">
        <f t="shared" si="30"/>
        <v>69</v>
      </c>
      <c r="N1733" s="68" t="s">
        <v>349</v>
      </c>
    </row>
    <row r="1734" spans="1:14" ht="95.25" customHeight="1" x14ac:dyDescent="0.25">
      <c r="A1734" s="86">
        <v>1726</v>
      </c>
      <c r="B1734" s="50" t="s">
        <v>1970</v>
      </c>
      <c r="C1734" s="69" t="s">
        <v>1971</v>
      </c>
      <c r="D1734" s="69" t="s">
        <v>29</v>
      </c>
      <c r="E1734" s="69" t="s">
        <v>1379</v>
      </c>
      <c r="F1734" s="69" t="s">
        <v>1460</v>
      </c>
      <c r="G1734" s="69" t="s">
        <v>1460</v>
      </c>
      <c r="H1734" s="47">
        <v>14</v>
      </c>
      <c r="I1734" s="48">
        <v>132</v>
      </c>
      <c r="J1734" s="50" t="s">
        <v>1972</v>
      </c>
      <c r="K1734" s="49">
        <v>692300</v>
      </c>
      <c r="L1734" s="49">
        <v>716883.70562739158</v>
      </c>
      <c r="M1734" s="50">
        <f t="shared" si="30"/>
        <v>1</v>
      </c>
      <c r="N1734" s="68" t="s">
        <v>349</v>
      </c>
    </row>
    <row r="1735" spans="1:14" ht="95.25" customHeight="1" x14ac:dyDescent="0.25">
      <c r="A1735" s="86">
        <v>1727</v>
      </c>
      <c r="B1735" s="50" t="s">
        <v>1970</v>
      </c>
      <c r="C1735" s="69" t="s">
        <v>1971</v>
      </c>
      <c r="D1735" s="69" t="s">
        <v>29</v>
      </c>
      <c r="E1735" s="69" t="s">
        <v>1379</v>
      </c>
      <c r="F1735" s="69" t="s">
        <v>1460</v>
      </c>
      <c r="G1735" s="69" t="s">
        <v>1460</v>
      </c>
      <c r="H1735" s="47">
        <v>14</v>
      </c>
      <c r="I1735" s="48">
        <v>132</v>
      </c>
      <c r="J1735" s="50" t="s">
        <v>1461</v>
      </c>
      <c r="K1735" s="49">
        <v>703800</v>
      </c>
      <c r="L1735" s="49">
        <v>728792.07283050427</v>
      </c>
      <c r="M1735" s="50">
        <f t="shared" si="30"/>
        <v>2</v>
      </c>
      <c r="N1735" s="68" t="s">
        <v>349</v>
      </c>
    </row>
    <row r="1736" spans="1:14" ht="95.25" customHeight="1" x14ac:dyDescent="0.25">
      <c r="A1736" s="86">
        <v>1728</v>
      </c>
      <c r="B1736" s="50" t="s">
        <v>1970</v>
      </c>
      <c r="C1736" s="69" t="s">
        <v>1971</v>
      </c>
      <c r="D1736" s="69" t="s">
        <v>1438</v>
      </c>
      <c r="E1736" s="69" t="s">
        <v>1382</v>
      </c>
      <c r="F1736" s="69" t="s">
        <v>1460</v>
      </c>
      <c r="G1736" s="87" t="s">
        <v>1460</v>
      </c>
      <c r="H1736" s="47">
        <v>60</v>
      </c>
      <c r="I1736" s="48" t="s">
        <v>81</v>
      </c>
      <c r="J1736" s="50" t="s">
        <v>1973</v>
      </c>
      <c r="K1736" s="49">
        <v>786000</v>
      </c>
      <c r="L1736" s="49">
        <v>768263.44967053516</v>
      </c>
      <c r="M1736" s="50">
        <f t="shared" si="30"/>
        <v>3</v>
      </c>
      <c r="N1736" s="68" t="s">
        <v>349</v>
      </c>
    </row>
    <row r="1737" spans="1:14" ht="95.25" customHeight="1" x14ac:dyDescent="0.25">
      <c r="A1737" s="86">
        <v>1729</v>
      </c>
      <c r="B1737" s="50" t="s">
        <v>1970</v>
      </c>
      <c r="C1737" s="69" t="s">
        <v>1971</v>
      </c>
      <c r="D1737" s="69" t="s">
        <v>1438</v>
      </c>
      <c r="E1737" s="69" t="s">
        <v>1382</v>
      </c>
      <c r="F1737" s="69" t="s">
        <v>1725</v>
      </c>
      <c r="G1737" s="69" t="s">
        <v>1725</v>
      </c>
      <c r="H1737" s="47">
        <v>60</v>
      </c>
      <c r="I1737" s="48" t="s">
        <v>81</v>
      </c>
      <c r="J1737" s="50" t="s">
        <v>1973</v>
      </c>
      <c r="K1737" s="49">
        <v>823950</v>
      </c>
      <c r="L1737" s="49">
        <v>805357.08569470397</v>
      </c>
      <c r="M1737" s="50">
        <f t="shared" si="30"/>
        <v>4</v>
      </c>
      <c r="N1737" s="68" t="s">
        <v>349</v>
      </c>
    </row>
    <row r="1738" spans="1:14" ht="95.25" customHeight="1" x14ac:dyDescent="0.25">
      <c r="A1738" s="86">
        <v>1730</v>
      </c>
      <c r="B1738" s="50" t="s">
        <v>1970</v>
      </c>
      <c r="C1738" s="69" t="s">
        <v>1971</v>
      </c>
      <c r="D1738" s="69" t="s">
        <v>1438</v>
      </c>
      <c r="E1738" s="69" t="s">
        <v>1439</v>
      </c>
      <c r="F1738" s="69" t="s">
        <v>1440</v>
      </c>
      <c r="G1738" s="69" t="s">
        <v>1440</v>
      </c>
      <c r="H1738" s="47">
        <v>60</v>
      </c>
      <c r="I1738" s="48" t="s">
        <v>176</v>
      </c>
      <c r="J1738" s="50" t="s">
        <v>1973</v>
      </c>
      <c r="K1738" s="49">
        <v>871770.45</v>
      </c>
      <c r="L1738" s="49">
        <v>882079.73846423405</v>
      </c>
      <c r="M1738" s="50">
        <f t="shared" ref="M1738:M1801" si="31">IF(B1738=B1737,M1737+1,1)</f>
        <v>5</v>
      </c>
      <c r="N1738" s="68" t="s">
        <v>349</v>
      </c>
    </row>
    <row r="1739" spans="1:14" ht="95.25" customHeight="1" x14ac:dyDescent="0.25">
      <c r="A1739" s="86">
        <v>1731</v>
      </c>
      <c r="B1739" s="50" t="s">
        <v>1970</v>
      </c>
      <c r="C1739" s="69" t="s">
        <v>1971</v>
      </c>
      <c r="D1739" s="69" t="s">
        <v>39</v>
      </c>
      <c r="E1739" s="69" t="s">
        <v>1382</v>
      </c>
      <c r="F1739" s="69" t="s">
        <v>1511</v>
      </c>
      <c r="G1739" s="69" t="s">
        <v>1511</v>
      </c>
      <c r="H1739" s="47">
        <v>35</v>
      </c>
      <c r="I1739" s="48"/>
      <c r="J1739" s="50" t="s">
        <v>1512</v>
      </c>
      <c r="K1739" s="49">
        <v>890000</v>
      </c>
      <c r="L1739" s="49">
        <v>937406.10575266171</v>
      </c>
      <c r="M1739" s="50">
        <f t="shared" si="31"/>
        <v>6</v>
      </c>
      <c r="N1739" s="68" t="s">
        <v>349</v>
      </c>
    </row>
    <row r="1740" spans="1:14" ht="95.25" customHeight="1" x14ac:dyDescent="0.25">
      <c r="A1740" s="86">
        <v>1732</v>
      </c>
      <c r="B1740" s="50" t="s">
        <v>1970</v>
      </c>
      <c r="C1740" s="69" t="s">
        <v>1971</v>
      </c>
      <c r="D1740" s="69" t="s">
        <v>45</v>
      </c>
      <c r="E1740" s="69" t="s">
        <v>1405</v>
      </c>
      <c r="F1740" s="69" t="s">
        <v>1462</v>
      </c>
      <c r="G1740" s="87" t="s">
        <v>1463</v>
      </c>
      <c r="H1740" s="47">
        <v>30</v>
      </c>
      <c r="I1740" s="48">
        <v>0.79</v>
      </c>
      <c r="J1740" s="50" t="s">
        <v>292</v>
      </c>
      <c r="K1740" s="46">
        <v>826603.89999999991</v>
      </c>
      <c r="L1740" s="49">
        <v>826603.89999999979</v>
      </c>
      <c r="M1740" s="50">
        <f t="shared" si="31"/>
        <v>7</v>
      </c>
      <c r="N1740" s="68" t="s">
        <v>349</v>
      </c>
    </row>
    <row r="1741" spans="1:14" ht="95.25" customHeight="1" x14ac:dyDescent="0.25">
      <c r="A1741" s="86">
        <v>1733</v>
      </c>
      <c r="B1741" s="50" t="s">
        <v>1970</v>
      </c>
      <c r="C1741" s="69" t="s">
        <v>1971</v>
      </c>
      <c r="D1741" s="69" t="s">
        <v>1438</v>
      </c>
      <c r="E1741" s="69" t="s">
        <v>1382</v>
      </c>
      <c r="F1741" s="69" t="s">
        <v>1511</v>
      </c>
      <c r="G1741" s="87" t="s">
        <v>1511</v>
      </c>
      <c r="H1741" s="47">
        <v>60</v>
      </c>
      <c r="I1741" s="48" t="s">
        <v>176</v>
      </c>
      <c r="J1741" s="50" t="s">
        <v>1973</v>
      </c>
      <c r="K1741" s="49">
        <v>897550</v>
      </c>
      <c r="L1741" s="49">
        <v>877296.25859006203</v>
      </c>
      <c r="M1741" s="50">
        <f t="shared" si="31"/>
        <v>8</v>
      </c>
      <c r="N1741" s="68" t="s">
        <v>349</v>
      </c>
    </row>
    <row r="1742" spans="1:14" ht="95.25" customHeight="1" x14ac:dyDescent="0.25">
      <c r="A1742" s="86">
        <v>1734</v>
      </c>
      <c r="B1742" s="50" t="s">
        <v>1970</v>
      </c>
      <c r="C1742" s="69" t="s">
        <v>1971</v>
      </c>
      <c r="D1742" s="69" t="s">
        <v>39</v>
      </c>
      <c r="E1742" s="69" t="s">
        <v>1465</v>
      </c>
      <c r="F1742" s="69" t="s">
        <v>1466</v>
      </c>
      <c r="G1742" s="69" t="s">
        <v>1467</v>
      </c>
      <c r="H1742" s="47">
        <v>60</v>
      </c>
      <c r="I1742" s="48" t="s">
        <v>176</v>
      </c>
      <c r="J1742" s="50" t="s">
        <v>1670</v>
      </c>
      <c r="K1742" s="49">
        <v>900000</v>
      </c>
      <c r="L1742" s="49">
        <v>934622.43678565184</v>
      </c>
      <c r="M1742" s="50">
        <f t="shared" si="31"/>
        <v>9</v>
      </c>
      <c r="N1742" s="68" t="s">
        <v>349</v>
      </c>
    </row>
    <row r="1743" spans="1:14" ht="95.25" customHeight="1" x14ac:dyDescent="0.25">
      <c r="A1743" s="86">
        <v>1735</v>
      </c>
      <c r="B1743" s="50" t="s">
        <v>1970</v>
      </c>
      <c r="C1743" s="69" t="s">
        <v>1971</v>
      </c>
      <c r="D1743" s="69" t="s">
        <v>1438</v>
      </c>
      <c r="E1743" s="69" t="s">
        <v>1382</v>
      </c>
      <c r="F1743" s="69" t="s">
        <v>1519</v>
      </c>
      <c r="G1743" s="69" t="s">
        <v>1519</v>
      </c>
      <c r="H1743" s="47">
        <v>60</v>
      </c>
      <c r="I1743" s="48" t="s">
        <v>176</v>
      </c>
      <c r="J1743" s="50" t="s">
        <v>1973</v>
      </c>
      <c r="K1743" s="49">
        <v>915950</v>
      </c>
      <c r="L1743" s="49">
        <v>895281.05181390152</v>
      </c>
      <c r="M1743" s="50">
        <f t="shared" si="31"/>
        <v>10</v>
      </c>
      <c r="N1743" s="68" t="s">
        <v>349</v>
      </c>
    </row>
    <row r="1744" spans="1:14" ht="95.25" customHeight="1" x14ac:dyDescent="0.25">
      <c r="A1744" s="86">
        <v>1736</v>
      </c>
      <c r="B1744" s="50" t="s">
        <v>1970</v>
      </c>
      <c r="C1744" s="69" t="s">
        <v>1971</v>
      </c>
      <c r="D1744" s="69" t="s">
        <v>1438</v>
      </c>
      <c r="E1744" s="69" t="s">
        <v>1382</v>
      </c>
      <c r="F1744" s="69" t="s">
        <v>1520</v>
      </c>
      <c r="G1744" s="69" t="s">
        <v>1520</v>
      </c>
      <c r="H1744" s="47">
        <v>60</v>
      </c>
      <c r="I1744" s="48" t="s">
        <v>176</v>
      </c>
      <c r="J1744" s="50" t="s">
        <v>1973</v>
      </c>
      <c r="K1744" s="49">
        <v>915950</v>
      </c>
      <c r="L1744" s="49">
        <v>895281.05181390152</v>
      </c>
      <c r="M1744" s="50">
        <f t="shared" si="31"/>
        <v>11</v>
      </c>
      <c r="N1744" s="68" t="s">
        <v>349</v>
      </c>
    </row>
    <row r="1745" spans="1:14" ht="95.25" customHeight="1" x14ac:dyDescent="0.25">
      <c r="A1745" s="86">
        <v>1737</v>
      </c>
      <c r="B1745" s="50" t="s">
        <v>1970</v>
      </c>
      <c r="C1745" s="69" t="s">
        <v>1971</v>
      </c>
      <c r="D1745" s="69" t="s">
        <v>45</v>
      </c>
      <c r="E1745" s="69" t="s">
        <v>1405</v>
      </c>
      <c r="F1745" s="69" t="s">
        <v>1974</v>
      </c>
      <c r="G1745" s="87" t="s">
        <v>1975</v>
      </c>
      <c r="H1745" s="47">
        <v>30</v>
      </c>
      <c r="I1745" s="48">
        <v>0.83</v>
      </c>
      <c r="J1745" s="50" t="s">
        <v>292</v>
      </c>
      <c r="K1745" s="46">
        <v>849603.89999999991</v>
      </c>
      <c r="L1745" s="49">
        <v>849603.89999999979</v>
      </c>
      <c r="M1745" s="50">
        <f t="shared" si="31"/>
        <v>12</v>
      </c>
      <c r="N1745" s="68" t="s">
        <v>349</v>
      </c>
    </row>
    <row r="1746" spans="1:14" ht="95.25" customHeight="1" x14ac:dyDescent="0.25">
      <c r="A1746" s="86">
        <v>1738</v>
      </c>
      <c r="B1746" s="50" t="s">
        <v>1970</v>
      </c>
      <c r="C1746" s="69" t="s">
        <v>1971</v>
      </c>
      <c r="D1746" s="69" t="s">
        <v>848</v>
      </c>
      <c r="E1746" s="69" t="s">
        <v>849</v>
      </c>
      <c r="F1746" s="69" t="s">
        <v>1976</v>
      </c>
      <c r="G1746" s="87" t="s">
        <v>1977</v>
      </c>
      <c r="H1746" s="47">
        <v>90</v>
      </c>
      <c r="I1746" s="48" t="s">
        <v>81</v>
      </c>
      <c r="J1746" s="50" t="s">
        <v>1360</v>
      </c>
      <c r="K1746" s="49">
        <v>925387.80999999982</v>
      </c>
      <c r="L1746" s="49">
        <v>919484.5068579627</v>
      </c>
      <c r="M1746" s="50">
        <f t="shared" si="31"/>
        <v>13</v>
      </c>
      <c r="N1746" s="68" t="s">
        <v>349</v>
      </c>
    </row>
    <row r="1747" spans="1:14" ht="95.25" customHeight="1" x14ac:dyDescent="0.25">
      <c r="A1747" s="86">
        <v>1739</v>
      </c>
      <c r="B1747" s="50" t="s">
        <v>1970</v>
      </c>
      <c r="C1747" s="69" t="s">
        <v>1971</v>
      </c>
      <c r="D1747" s="69" t="s">
        <v>848</v>
      </c>
      <c r="E1747" s="69" t="s">
        <v>849</v>
      </c>
      <c r="F1747" s="69" t="s">
        <v>1978</v>
      </c>
      <c r="G1747" s="87" t="s">
        <v>1979</v>
      </c>
      <c r="H1747" s="47">
        <v>90</v>
      </c>
      <c r="I1747" s="48" t="s">
        <v>81</v>
      </c>
      <c r="J1747" s="50" t="s">
        <v>1360</v>
      </c>
      <c r="K1747" s="49">
        <v>956794.22999999986</v>
      </c>
      <c r="L1747" s="49">
        <v>950661.74051666749</v>
      </c>
      <c r="M1747" s="50">
        <f t="shared" si="31"/>
        <v>14</v>
      </c>
      <c r="N1747" s="68" t="s">
        <v>349</v>
      </c>
    </row>
    <row r="1748" spans="1:14" ht="95.25" customHeight="1" x14ac:dyDescent="0.25">
      <c r="A1748" s="86">
        <v>1740</v>
      </c>
      <c r="B1748" s="50" t="s">
        <v>1970</v>
      </c>
      <c r="C1748" s="69" t="s">
        <v>1971</v>
      </c>
      <c r="D1748" s="69" t="s">
        <v>1438</v>
      </c>
      <c r="E1748" s="69" t="s">
        <v>1382</v>
      </c>
      <c r="F1748" s="69" t="s">
        <v>1521</v>
      </c>
      <c r="G1748" s="87" t="s">
        <v>1521</v>
      </c>
      <c r="H1748" s="47">
        <v>60</v>
      </c>
      <c r="I1748" s="48" t="s">
        <v>176</v>
      </c>
      <c r="J1748" s="50" t="s">
        <v>1973</v>
      </c>
      <c r="K1748" s="49">
        <v>982650</v>
      </c>
      <c r="L1748" s="49">
        <v>960475.92725031963</v>
      </c>
      <c r="M1748" s="50">
        <f t="shared" si="31"/>
        <v>15</v>
      </c>
      <c r="N1748" s="68" t="s">
        <v>349</v>
      </c>
    </row>
    <row r="1749" spans="1:14" ht="95.25" customHeight="1" x14ac:dyDescent="0.25">
      <c r="A1749" s="86">
        <v>1741</v>
      </c>
      <c r="B1749" s="50" t="s">
        <v>1970</v>
      </c>
      <c r="C1749" s="69" t="s">
        <v>1971</v>
      </c>
      <c r="D1749" s="69" t="s">
        <v>39</v>
      </c>
      <c r="E1749" s="69" t="s">
        <v>1382</v>
      </c>
      <c r="F1749" s="69" t="s">
        <v>1968</v>
      </c>
      <c r="G1749" s="69" t="s">
        <v>1968</v>
      </c>
      <c r="H1749" s="47">
        <v>35</v>
      </c>
      <c r="I1749" s="48"/>
      <c r="J1749" s="50" t="s">
        <v>1670</v>
      </c>
      <c r="K1749" s="49">
        <v>990445</v>
      </c>
      <c r="L1749" s="49">
        <v>1043201.3375417922</v>
      </c>
      <c r="M1749" s="50">
        <f t="shared" si="31"/>
        <v>16</v>
      </c>
      <c r="N1749" s="68" t="s">
        <v>349</v>
      </c>
    </row>
    <row r="1750" spans="1:14" ht="95.25" customHeight="1" x14ac:dyDescent="0.25">
      <c r="A1750" s="86">
        <v>1742</v>
      </c>
      <c r="B1750" s="50" t="s">
        <v>1970</v>
      </c>
      <c r="C1750" s="69" t="s">
        <v>1971</v>
      </c>
      <c r="D1750" s="69" t="s">
        <v>1438</v>
      </c>
      <c r="E1750" s="69" t="s">
        <v>1382</v>
      </c>
      <c r="F1750" s="69" t="s">
        <v>1524</v>
      </c>
      <c r="G1750" s="69" t="s">
        <v>1524</v>
      </c>
      <c r="H1750" s="47">
        <v>60</v>
      </c>
      <c r="I1750" s="48" t="s">
        <v>176</v>
      </c>
      <c r="J1750" s="50" t="s">
        <v>1973</v>
      </c>
      <c r="K1750" s="49">
        <v>1033250</v>
      </c>
      <c r="L1750" s="49">
        <v>1009934.1086158783</v>
      </c>
      <c r="M1750" s="50">
        <f t="shared" si="31"/>
        <v>17</v>
      </c>
      <c r="N1750" s="68" t="s">
        <v>349</v>
      </c>
    </row>
    <row r="1751" spans="1:14" ht="95.25" customHeight="1" x14ac:dyDescent="0.25">
      <c r="A1751" s="86">
        <v>1743</v>
      </c>
      <c r="B1751" s="50" t="s">
        <v>1970</v>
      </c>
      <c r="C1751" s="69" t="s">
        <v>1971</v>
      </c>
      <c r="D1751" s="69" t="s">
        <v>138</v>
      </c>
      <c r="E1751" s="69" t="s">
        <v>1394</v>
      </c>
      <c r="F1751" s="69" t="s">
        <v>1481</v>
      </c>
      <c r="G1751" s="87" t="s">
        <v>1482</v>
      </c>
      <c r="H1751" s="50" t="s">
        <v>1356</v>
      </c>
      <c r="I1751" s="48" t="s">
        <v>81</v>
      </c>
      <c r="J1751" s="50" t="s">
        <v>1980</v>
      </c>
      <c r="K1751" s="49">
        <v>1044286.25</v>
      </c>
      <c r="L1751" s="49">
        <v>1037057.9466980447</v>
      </c>
      <c r="M1751" s="50">
        <f t="shared" si="31"/>
        <v>18</v>
      </c>
      <c r="N1751" s="68" t="s">
        <v>349</v>
      </c>
    </row>
    <row r="1752" spans="1:14" ht="95.25" customHeight="1" x14ac:dyDescent="0.25">
      <c r="A1752" s="86">
        <v>1744</v>
      </c>
      <c r="B1752" s="50" t="s">
        <v>1970</v>
      </c>
      <c r="C1752" s="69" t="s">
        <v>1971</v>
      </c>
      <c r="D1752" s="69" t="s">
        <v>25</v>
      </c>
      <c r="E1752" s="69" t="s">
        <v>1347</v>
      </c>
      <c r="F1752" s="69" t="s">
        <v>1471</v>
      </c>
      <c r="G1752" s="87" t="s">
        <v>1472</v>
      </c>
      <c r="H1752" s="47">
        <v>90</v>
      </c>
      <c r="I1752" s="48" t="s">
        <v>81</v>
      </c>
      <c r="J1752" s="50" t="s">
        <v>1350</v>
      </c>
      <c r="K1752" s="49">
        <v>1055266.45</v>
      </c>
      <c r="L1752" s="49">
        <v>1047739.5167379664</v>
      </c>
      <c r="M1752" s="50">
        <f t="shared" si="31"/>
        <v>19</v>
      </c>
      <c r="N1752" s="68" t="s">
        <v>349</v>
      </c>
    </row>
    <row r="1753" spans="1:14" ht="95.25" customHeight="1" x14ac:dyDescent="0.25">
      <c r="A1753" s="86">
        <v>1745</v>
      </c>
      <c r="B1753" s="50" t="s">
        <v>1970</v>
      </c>
      <c r="C1753" s="69" t="s">
        <v>1971</v>
      </c>
      <c r="D1753" s="69" t="s">
        <v>1438</v>
      </c>
      <c r="E1753" s="69" t="s">
        <v>1382</v>
      </c>
      <c r="F1753" s="69" t="s">
        <v>1761</v>
      </c>
      <c r="G1753" s="69" t="s">
        <v>1761</v>
      </c>
      <c r="H1753" s="47">
        <v>60</v>
      </c>
      <c r="I1753" s="48" t="s">
        <v>176</v>
      </c>
      <c r="J1753" s="50" t="s">
        <v>1973</v>
      </c>
      <c r="K1753" s="49">
        <v>1105700</v>
      </c>
      <c r="L1753" s="49">
        <v>1080749.2319347465</v>
      </c>
      <c r="M1753" s="50">
        <f t="shared" si="31"/>
        <v>20</v>
      </c>
      <c r="N1753" s="68" t="s">
        <v>349</v>
      </c>
    </row>
    <row r="1754" spans="1:14" ht="95.25" customHeight="1" x14ac:dyDescent="0.25">
      <c r="A1754" s="86">
        <v>1746</v>
      </c>
      <c r="B1754" s="50" t="s">
        <v>1970</v>
      </c>
      <c r="C1754" s="69" t="s">
        <v>1971</v>
      </c>
      <c r="D1754" s="69" t="s">
        <v>1438</v>
      </c>
      <c r="E1754" s="69" t="s">
        <v>1382</v>
      </c>
      <c r="F1754" s="69" t="s">
        <v>1769</v>
      </c>
      <c r="G1754" s="69" t="s">
        <v>1769</v>
      </c>
      <c r="H1754" s="47">
        <v>60</v>
      </c>
      <c r="I1754" s="48" t="s">
        <v>176</v>
      </c>
      <c r="J1754" s="50" t="s">
        <v>1973</v>
      </c>
      <c r="K1754" s="49">
        <v>1105700</v>
      </c>
      <c r="L1754" s="49">
        <v>1080749.2319347465</v>
      </c>
      <c r="M1754" s="50">
        <f t="shared" si="31"/>
        <v>21</v>
      </c>
      <c r="N1754" s="68" t="s">
        <v>349</v>
      </c>
    </row>
    <row r="1755" spans="1:14" ht="95.25" customHeight="1" x14ac:dyDescent="0.25">
      <c r="A1755" s="86">
        <v>1747</v>
      </c>
      <c r="B1755" s="50" t="s">
        <v>1970</v>
      </c>
      <c r="C1755" s="69" t="s">
        <v>1971</v>
      </c>
      <c r="D1755" s="69" t="s">
        <v>25</v>
      </c>
      <c r="E1755" s="69" t="s">
        <v>1347</v>
      </c>
      <c r="F1755" s="69" t="s">
        <v>1479</v>
      </c>
      <c r="G1755" s="87" t="s">
        <v>1480</v>
      </c>
      <c r="H1755" s="47">
        <v>90</v>
      </c>
      <c r="I1755" s="48" t="s">
        <v>81</v>
      </c>
      <c r="J1755" s="50" t="s">
        <v>1350</v>
      </c>
      <c r="K1755" s="49">
        <v>1084124.55</v>
      </c>
      <c r="L1755" s="49">
        <v>1076391.7796313579</v>
      </c>
      <c r="M1755" s="50">
        <f t="shared" si="31"/>
        <v>22</v>
      </c>
      <c r="N1755" s="68" t="s">
        <v>349</v>
      </c>
    </row>
    <row r="1756" spans="1:14" ht="95.25" customHeight="1" x14ac:dyDescent="0.25">
      <c r="A1756" s="86">
        <v>1748</v>
      </c>
      <c r="B1756" s="50" t="s">
        <v>1970</v>
      </c>
      <c r="C1756" s="69" t="s">
        <v>1981</v>
      </c>
      <c r="D1756" s="69" t="s">
        <v>47</v>
      </c>
      <c r="E1756" s="69" t="s">
        <v>1500</v>
      </c>
      <c r="F1756" s="69" t="s">
        <v>1702</v>
      </c>
      <c r="G1756" s="87" t="s">
        <v>1467</v>
      </c>
      <c r="H1756" s="47">
        <v>60</v>
      </c>
      <c r="I1756" s="48" t="s">
        <v>1703</v>
      </c>
      <c r="J1756" s="50" t="s">
        <v>1503</v>
      </c>
      <c r="K1756" s="49">
        <v>1115661</v>
      </c>
      <c r="L1756" s="49">
        <v>1130406.6349903753</v>
      </c>
      <c r="M1756" s="50">
        <f t="shared" si="31"/>
        <v>23</v>
      </c>
      <c r="N1756" s="68" t="s">
        <v>349</v>
      </c>
    </row>
    <row r="1757" spans="1:14" ht="95.25" customHeight="1" x14ac:dyDescent="0.25">
      <c r="A1757" s="86">
        <v>1749</v>
      </c>
      <c r="B1757" s="50" t="s">
        <v>1970</v>
      </c>
      <c r="C1757" s="69" t="s">
        <v>1971</v>
      </c>
      <c r="D1757" s="69" t="s">
        <v>848</v>
      </c>
      <c r="E1757" s="69" t="s">
        <v>849</v>
      </c>
      <c r="F1757" s="69" t="s">
        <v>1486</v>
      </c>
      <c r="G1757" s="87" t="s">
        <v>1487</v>
      </c>
      <c r="H1757" s="47">
        <v>90</v>
      </c>
      <c r="I1757" s="48" t="s">
        <v>81</v>
      </c>
      <c r="J1757" s="50" t="s">
        <v>1360</v>
      </c>
      <c r="K1757" s="49">
        <v>1127355.83</v>
      </c>
      <c r="L1757" s="49">
        <v>1120220.7450149872</v>
      </c>
      <c r="M1757" s="50">
        <f t="shared" si="31"/>
        <v>24</v>
      </c>
      <c r="N1757" s="68" t="s">
        <v>349</v>
      </c>
    </row>
    <row r="1758" spans="1:14" ht="95.25" customHeight="1" x14ac:dyDescent="0.25">
      <c r="A1758" s="86">
        <v>1750</v>
      </c>
      <c r="B1758" s="50" t="s">
        <v>1970</v>
      </c>
      <c r="C1758" s="69" t="s">
        <v>1971</v>
      </c>
      <c r="D1758" s="69" t="s">
        <v>46</v>
      </c>
      <c r="E1758" s="69" t="s">
        <v>1465</v>
      </c>
      <c r="F1758" s="69" t="s">
        <v>1475</v>
      </c>
      <c r="G1758" s="87" t="s">
        <v>1467</v>
      </c>
      <c r="H1758" s="47">
        <v>90</v>
      </c>
      <c r="I1758" s="48">
        <v>0</v>
      </c>
      <c r="J1758" s="50" t="s">
        <v>1476</v>
      </c>
      <c r="K1758" s="49">
        <v>1136830.3799999999</v>
      </c>
      <c r="L1758" s="49">
        <v>1136830.3799999999</v>
      </c>
      <c r="M1758" s="50">
        <f t="shared" si="31"/>
        <v>25</v>
      </c>
      <c r="N1758" s="68" t="s">
        <v>349</v>
      </c>
    </row>
    <row r="1759" spans="1:14" ht="95.25" customHeight="1" x14ac:dyDescent="0.25">
      <c r="A1759" s="86">
        <v>1751</v>
      </c>
      <c r="B1759" s="50" t="s">
        <v>1970</v>
      </c>
      <c r="C1759" s="69" t="s">
        <v>1971</v>
      </c>
      <c r="D1759" s="69" t="s">
        <v>1438</v>
      </c>
      <c r="E1759" s="69" t="s">
        <v>1526</v>
      </c>
      <c r="F1759" s="69" t="s">
        <v>1527</v>
      </c>
      <c r="G1759" s="87" t="s">
        <v>1535</v>
      </c>
      <c r="H1759" s="47">
        <v>60</v>
      </c>
      <c r="I1759" s="48" t="s">
        <v>176</v>
      </c>
      <c r="J1759" s="50" t="s">
        <v>1973</v>
      </c>
      <c r="K1759" s="49">
        <v>1141350</v>
      </c>
      <c r="L1759" s="49">
        <v>1154847.2530769464</v>
      </c>
      <c r="M1759" s="50">
        <f t="shared" si="31"/>
        <v>26</v>
      </c>
      <c r="N1759" s="68" t="s">
        <v>349</v>
      </c>
    </row>
    <row r="1760" spans="1:14" ht="95.25" customHeight="1" x14ac:dyDescent="0.25">
      <c r="A1760" s="86">
        <v>1752</v>
      </c>
      <c r="B1760" s="50" t="s">
        <v>1970</v>
      </c>
      <c r="C1760" s="69" t="s">
        <v>1971</v>
      </c>
      <c r="D1760" s="69" t="s">
        <v>848</v>
      </c>
      <c r="E1760" s="69" t="s">
        <v>849</v>
      </c>
      <c r="F1760" s="69" t="s">
        <v>1491</v>
      </c>
      <c r="G1760" s="87" t="s">
        <v>1492</v>
      </c>
      <c r="H1760" s="47">
        <v>90</v>
      </c>
      <c r="I1760" s="48" t="s">
        <v>81</v>
      </c>
      <c r="J1760" s="50" t="s">
        <v>1360</v>
      </c>
      <c r="K1760" s="49">
        <v>1145301.92</v>
      </c>
      <c r="L1760" s="49">
        <v>1137961.2068566522</v>
      </c>
      <c r="M1760" s="50">
        <f t="shared" si="31"/>
        <v>27</v>
      </c>
      <c r="N1760" s="68" t="s">
        <v>349</v>
      </c>
    </row>
    <row r="1761" spans="1:14" ht="95.25" customHeight="1" x14ac:dyDescent="0.25">
      <c r="A1761" s="86">
        <v>1753</v>
      </c>
      <c r="B1761" s="50" t="s">
        <v>1970</v>
      </c>
      <c r="C1761" s="69" t="s">
        <v>1971</v>
      </c>
      <c r="D1761" s="69" t="s">
        <v>1438</v>
      </c>
      <c r="E1761" s="69" t="s">
        <v>1526</v>
      </c>
      <c r="F1761" s="69" t="s">
        <v>1527</v>
      </c>
      <c r="G1761" s="87" t="s">
        <v>1528</v>
      </c>
      <c r="H1761" s="47">
        <v>60</v>
      </c>
      <c r="I1761" s="48" t="s">
        <v>176</v>
      </c>
      <c r="J1761" s="50" t="s">
        <v>1973</v>
      </c>
      <c r="K1761" s="49">
        <v>1148250</v>
      </c>
      <c r="L1761" s="49">
        <v>1161828.8503488007</v>
      </c>
      <c r="M1761" s="50">
        <f t="shared" si="31"/>
        <v>28</v>
      </c>
      <c r="N1761" s="68" t="s">
        <v>349</v>
      </c>
    </row>
    <row r="1762" spans="1:14" ht="95.25" customHeight="1" x14ac:dyDescent="0.25">
      <c r="A1762" s="86">
        <v>1754</v>
      </c>
      <c r="B1762" s="50" t="s">
        <v>1970</v>
      </c>
      <c r="C1762" s="69" t="s">
        <v>1971</v>
      </c>
      <c r="D1762" s="69" t="s">
        <v>1353</v>
      </c>
      <c r="E1762" s="69" t="s">
        <v>1354</v>
      </c>
      <c r="F1762" s="69" t="s">
        <v>1490</v>
      </c>
      <c r="G1762" s="87" t="s">
        <v>1472</v>
      </c>
      <c r="H1762" s="50" t="s">
        <v>1356</v>
      </c>
      <c r="I1762" s="48" t="s">
        <v>81</v>
      </c>
      <c r="J1762" s="50" t="s">
        <v>1980</v>
      </c>
      <c r="K1762" s="49">
        <v>1144478.75</v>
      </c>
      <c r="L1762" s="49">
        <v>1135280.7097407444</v>
      </c>
      <c r="M1762" s="50">
        <f t="shared" si="31"/>
        <v>29</v>
      </c>
      <c r="N1762" s="68" t="s">
        <v>349</v>
      </c>
    </row>
    <row r="1763" spans="1:14" ht="95.25" customHeight="1" x14ac:dyDescent="0.25">
      <c r="A1763" s="86">
        <v>1755</v>
      </c>
      <c r="B1763" s="50" t="s">
        <v>1970</v>
      </c>
      <c r="C1763" s="69" t="s">
        <v>1971</v>
      </c>
      <c r="D1763" s="69" t="s">
        <v>848</v>
      </c>
      <c r="E1763" s="69" t="s">
        <v>849</v>
      </c>
      <c r="F1763" s="69" t="s">
        <v>1493</v>
      </c>
      <c r="G1763" s="87" t="s">
        <v>1494</v>
      </c>
      <c r="H1763" s="47">
        <v>90</v>
      </c>
      <c r="I1763" s="48" t="s">
        <v>81</v>
      </c>
      <c r="J1763" s="50" t="s">
        <v>1360</v>
      </c>
      <c r="K1763" s="49">
        <v>1159340.68</v>
      </c>
      <c r="L1763" s="49">
        <v>1151921.6334990205</v>
      </c>
      <c r="M1763" s="50">
        <f t="shared" si="31"/>
        <v>30</v>
      </c>
      <c r="N1763" s="68" t="s">
        <v>349</v>
      </c>
    </row>
    <row r="1764" spans="1:14" ht="95.25" customHeight="1" x14ac:dyDescent="0.25">
      <c r="A1764" s="86">
        <v>1756</v>
      </c>
      <c r="B1764" s="50" t="s">
        <v>1970</v>
      </c>
      <c r="C1764" s="69" t="s">
        <v>1971</v>
      </c>
      <c r="D1764" s="69" t="s">
        <v>9</v>
      </c>
      <c r="E1764" s="69" t="s">
        <v>1347</v>
      </c>
      <c r="F1764" s="69" t="s">
        <v>1982</v>
      </c>
      <c r="G1764" s="87" t="s">
        <v>1956</v>
      </c>
      <c r="H1764" s="47" t="s">
        <v>1399</v>
      </c>
      <c r="I1764" s="91" t="s">
        <v>81</v>
      </c>
      <c r="J1764" s="50" t="s">
        <v>1402</v>
      </c>
      <c r="K1764" s="49">
        <v>1166616</v>
      </c>
      <c r="L1764" s="49">
        <v>1158412.0396222253</v>
      </c>
      <c r="M1764" s="50">
        <f t="shared" si="31"/>
        <v>31</v>
      </c>
      <c r="N1764" s="68" t="s">
        <v>349</v>
      </c>
    </row>
    <row r="1765" spans="1:14" ht="95.25" customHeight="1" x14ac:dyDescent="0.25">
      <c r="A1765" s="86">
        <v>1757</v>
      </c>
      <c r="B1765" s="50" t="s">
        <v>1970</v>
      </c>
      <c r="C1765" s="69" t="s">
        <v>1971</v>
      </c>
      <c r="D1765" s="69" t="s">
        <v>9</v>
      </c>
      <c r="E1765" s="69" t="s">
        <v>1347</v>
      </c>
      <c r="F1765" s="69" t="s">
        <v>1479</v>
      </c>
      <c r="G1765" s="87" t="s">
        <v>1480</v>
      </c>
      <c r="H1765" s="47" t="s">
        <v>1399</v>
      </c>
      <c r="I1765" s="91" t="s">
        <v>81</v>
      </c>
      <c r="J1765" s="50" t="s">
        <v>1402</v>
      </c>
      <c r="K1765" s="49">
        <v>1187506</v>
      </c>
      <c r="L1765" s="49">
        <v>1179155.1354718523</v>
      </c>
      <c r="M1765" s="50">
        <f t="shared" si="31"/>
        <v>32</v>
      </c>
      <c r="N1765" s="68" t="s">
        <v>349</v>
      </c>
    </row>
    <row r="1766" spans="1:14" ht="95.25" customHeight="1" x14ac:dyDescent="0.25">
      <c r="A1766" s="86">
        <v>1758</v>
      </c>
      <c r="B1766" s="50" t="s">
        <v>1970</v>
      </c>
      <c r="C1766" s="69" t="s">
        <v>1971</v>
      </c>
      <c r="D1766" s="69" t="s">
        <v>1438</v>
      </c>
      <c r="E1766" s="69" t="s">
        <v>1526</v>
      </c>
      <c r="F1766" s="69" t="s">
        <v>1527</v>
      </c>
      <c r="G1766" s="87" t="s">
        <v>1544</v>
      </c>
      <c r="H1766" s="47">
        <v>60</v>
      </c>
      <c r="I1766" s="48" t="s">
        <v>176</v>
      </c>
      <c r="J1766" s="50" t="s">
        <v>1973</v>
      </c>
      <c r="K1766" s="49">
        <v>1193100</v>
      </c>
      <c r="L1766" s="49">
        <v>1207209.2326158539</v>
      </c>
      <c r="M1766" s="50">
        <f t="shared" si="31"/>
        <v>33</v>
      </c>
      <c r="N1766" s="68" t="s">
        <v>349</v>
      </c>
    </row>
    <row r="1767" spans="1:14" ht="95.25" customHeight="1" x14ac:dyDescent="0.25">
      <c r="A1767" s="86">
        <v>1759</v>
      </c>
      <c r="B1767" s="50" t="s">
        <v>1970</v>
      </c>
      <c r="C1767" s="69" t="s">
        <v>1971</v>
      </c>
      <c r="D1767" s="69" t="s">
        <v>9</v>
      </c>
      <c r="E1767" s="69" t="s">
        <v>1347</v>
      </c>
      <c r="F1767" s="69" t="s">
        <v>1471</v>
      </c>
      <c r="G1767" s="87" t="s">
        <v>1472</v>
      </c>
      <c r="H1767" s="47" t="s">
        <v>1399</v>
      </c>
      <c r="I1767" s="91" t="s">
        <v>81</v>
      </c>
      <c r="J1767" s="50" t="s">
        <v>1402</v>
      </c>
      <c r="K1767" s="49">
        <v>1198947</v>
      </c>
      <c r="L1767" s="49">
        <v>1190515.6792543116</v>
      </c>
      <c r="M1767" s="50">
        <f t="shared" si="31"/>
        <v>34</v>
      </c>
      <c r="N1767" s="68" t="s">
        <v>349</v>
      </c>
    </row>
    <row r="1768" spans="1:14" ht="95.25" customHeight="1" x14ac:dyDescent="0.25">
      <c r="A1768" s="86">
        <v>1760</v>
      </c>
      <c r="B1768" s="50" t="s">
        <v>1970</v>
      </c>
      <c r="C1768" s="69" t="s">
        <v>1971</v>
      </c>
      <c r="D1768" s="69" t="s">
        <v>39</v>
      </c>
      <c r="E1768" s="69" t="s">
        <v>1465</v>
      </c>
      <c r="F1768" s="69" t="s">
        <v>1941</v>
      </c>
      <c r="G1768" s="69" t="s">
        <v>1942</v>
      </c>
      <c r="H1768" s="47">
        <v>90</v>
      </c>
      <c r="I1768" s="48" t="s">
        <v>176</v>
      </c>
      <c r="J1768" s="50" t="s">
        <v>1555</v>
      </c>
      <c r="K1768" s="49">
        <v>1210000</v>
      </c>
      <c r="L1768" s="49">
        <v>1256547.9427895986</v>
      </c>
      <c r="M1768" s="50">
        <f t="shared" si="31"/>
        <v>35</v>
      </c>
      <c r="N1768" s="68" t="s">
        <v>349</v>
      </c>
    </row>
    <row r="1769" spans="1:14" ht="95.25" customHeight="1" x14ac:dyDescent="0.25">
      <c r="A1769" s="86">
        <v>1761</v>
      </c>
      <c r="B1769" s="50" t="s">
        <v>1970</v>
      </c>
      <c r="C1769" s="69" t="s">
        <v>1971</v>
      </c>
      <c r="D1769" s="69" t="s">
        <v>1438</v>
      </c>
      <c r="E1769" s="69" t="s">
        <v>1465</v>
      </c>
      <c r="F1769" s="69" t="s">
        <v>1497</v>
      </c>
      <c r="G1769" s="69" t="s">
        <v>1498</v>
      </c>
      <c r="H1769" s="47">
        <v>60</v>
      </c>
      <c r="I1769" s="48" t="s">
        <v>81</v>
      </c>
      <c r="J1769" s="50" t="s">
        <v>1973</v>
      </c>
      <c r="K1769" s="49">
        <v>1213262.95</v>
      </c>
      <c r="L1769" s="49">
        <v>1202902.6710954239</v>
      </c>
      <c r="M1769" s="50">
        <f t="shared" si="31"/>
        <v>36</v>
      </c>
      <c r="N1769" s="68" t="s">
        <v>349</v>
      </c>
    </row>
    <row r="1770" spans="1:14" ht="95.25" customHeight="1" x14ac:dyDescent="0.25">
      <c r="A1770" s="86">
        <v>1762</v>
      </c>
      <c r="B1770" s="51" t="s">
        <v>1970</v>
      </c>
      <c r="C1770" s="69" t="s">
        <v>1971</v>
      </c>
      <c r="D1770" s="69" t="s">
        <v>360</v>
      </c>
      <c r="E1770" s="69" t="s">
        <v>287</v>
      </c>
      <c r="F1770" s="69" t="s">
        <v>294</v>
      </c>
      <c r="G1770" s="87" t="s">
        <v>1924</v>
      </c>
      <c r="H1770" s="47" t="s">
        <v>448</v>
      </c>
      <c r="I1770" s="48" t="s">
        <v>1326</v>
      </c>
      <c r="J1770" s="50" t="s">
        <v>292</v>
      </c>
      <c r="K1770" s="97">
        <v>1259511</v>
      </c>
      <c r="L1770" s="49">
        <v>1326599.2153512819</v>
      </c>
      <c r="M1770" s="50">
        <f t="shared" si="31"/>
        <v>37</v>
      </c>
      <c r="N1770" s="68" t="s">
        <v>349</v>
      </c>
    </row>
    <row r="1771" spans="1:14" ht="95.25" customHeight="1" x14ac:dyDescent="0.25">
      <c r="A1771" s="86">
        <v>1763</v>
      </c>
      <c r="B1771" s="51" t="s">
        <v>1970</v>
      </c>
      <c r="C1771" s="69" t="s">
        <v>1971</v>
      </c>
      <c r="D1771" s="69" t="s">
        <v>360</v>
      </c>
      <c r="E1771" s="69" t="s">
        <v>287</v>
      </c>
      <c r="F1771" s="69" t="s">
        <v>1939</v>
      </c>
      <c r="G1771" s="87" t="s">
        <v>1940</v>
      </c>
      <c r="H1771" s="47" t="s">
        <v>448</v>
      </c>
      <c r="I1771" s="48" t="s">
        <v>1326</v>
      </c>
      <c r="J1771" s="50" t="s">
        <v>292</v>
      </c>
      <c r="K1771" s="97">
        <v>1280511</v>
      </c>
      <c r="L1771" s="49">
        <v>1348717.786385895</v>
      </c>
      <c r="M1771" s="50">
        <f t="shared" si="31"/>
        <v>38</v>
      </c>
      <c r="N1771" s="68" t="s">
        <v>349</v>
      </c>
    </row>
    <row r="1772" spans="1:14" ht="95.25" customHeight="1" x14ac:dyDescent="0.25">
      <c r="A1772" s="86">
        <v>1764</v>
      </c>
      <c r="B1772" s="50" t="s">
        <v>1970</v>
      </c>
      <c r="C1772" s="69" t="s">
        <v>1971</v>
      </c>
      <c r="D1772" s="69" t="s">
        <v>39</v>
      </c>
      <c r="E1772" s="69" t="s">
        <v>1465</v>
      </c>
      <c r="F1772" s="69" t="s">
        <v>1504</v>
      </c>
      <c r="G1772" s="69" t="s">
        <v>1498</v>
      </c>
      <c r="H1772" s="47">
        <v>90</v>
      </c>
      <c r="I1772" s="48" t="s">
        <v>176</v>
      </c>
      <c r="J1772" s="50" t="s">
        <v>292</v>
      </c>
      <c r="K1772" s="49">
        <v>1300000</v>
      </c>
      <c r="L1772" s="49">
        <v>1350010.1864681637</v>
      </c>
      <c r="M1772" s="50">
        <f t="shared" si="31"/>
        <v>39</v>
      </c>
      <c r="N1772" s="68" t="s">
        <v>349</v>
      </c>
    </row>
    <row r="1773" spans="1:14" ht="95.25" customHeight="1" x14ac:dyDescent="0.25">
      <c r="A1773" s="86">
        <v>1765</v>
      </c>
      <c r="B1773" s="50" t="s">
        <v>1970</v>
      </c>
      <c r="C1773" s="69" t="s">
        <v>1971</v>
      </c>
      <c r="D1773" s="69" t="s">
        <v>1438</v>
      </c>
      <c r="E1773" s="69" t="s">
        <v>1465</v>
      </c>
      <c r="F1773" s="69" t="s">
        <v>1561</v>
      </c>
      <c r="G1773" s="69" t="s">
        <v>1562</v>
      </c>
      <c r="H1773" s="47">
        <v>60</v>
      </c>
      <c r="I1773" s="48" t="s">
        <v>81</v>
      </c>
      <c r="J1773" s="50" t="s">
        <v>1973</v>
      </c>
      <c r="K1773" s="49">
        <v>1308110.3500000001</v>
      </c>
      <c r="L1773" s="49">
        <v>1296940.1514342539</v>
      </c>
      <c r="M1773" s="50">
        <f t="shared" si="31"/>
        <v>40</v>
      </c>
      <c r="N1773" s="68" t="s">
        <v>349</v>
      </c>
    </row>
    <row r="1774" spans="1:14" ht="95.25" customHeight="1" x14ac:dyDescent="0.25">
      <c r="A1774" s="86">
        <v>1766</v>
      </c>
      <c r="B1774" s="50" t="s">
        <v>1970</v>
      </c>
      <c r="C1774" s="69" t="s">
        <v>1971</v>
      </c>
      <c r="D1774" s="69" t="s">
        <v>1438</v>
      </c>
      <c r="E1774" s="69" t="s">
        <v>1465</v>
      </c>
      <c r="F1774" s="69" t="s">
        <v>1565</v>
      </c>
      <c r="G1774" s="87" t="s">
        <v>1548</v>
      </c>
      <c r="H1774" s="47">
        <v>60</v>
      </c>
      <c r="I1774" s="48" t="s">
        <v>81</v>
      </c>
      <c r="J1774" s="50" t="s">
        <v>1973</v>
      </c>
      <c r="K1774" s="49">
        <v>1330306.5</v>
      </c>
      <c r="L1774" s="49">
        <v>1318946.7643643154</v>
      </c>
      <c r="M1774" s="50">
        <f t="shared" si="31"/>
        <v>41</v>
      </c>
      <c r="N1774" s="68" t="s">
        <v>349</v>
      </c>
    </row>
    <row r="1775" spans="1:14" ht="95.25" customHeight="1" x14ac:dyDescent="0.25">
      <c r="A1775" s="86">
        <v>1767</v>
      </c>
      <c r="B1775" s="50" t="s">
        <v>1970</v>
      </c>
      <c r="C1775" s="69" t="s">
        <v>1971</v>
      </c>
      <c r="D1775" s="69" t="s">
        <v>1438</v>
      </c>
      <c r="E1775" s="69" t="s">
        <v>1465</v>
      </c>
      <c r="F1775" s="69" t="s">
        <v>1566</v>
      </c>
      <c r="G1775" s="69" t="s">
        <v>1550</v>
      </c>
      <c r="H1775" s="47">
        <v>60</v>
      </c>
      <c r="I1775" s="48" t="s">
        <v>81</v>
      </c>
      <c r="J1775" s="50" t="s">
        <v>1973</v>
      </c>
      <c r="K1775" s="49">
        <v>1332802</v>
      </c>
      <c r="L1775" s="49">
        <v>1321420.9548237859</v>
      </c>
      <c r="M1775" s="50">
        <f t="shared" si="31"/>
        <v>42</v>
      </c>
      <c r="N1775" s="68" t="s">
        <v>349</v>
      </c>
    </row>
    <row r="1776" spans="1:14" ht="95.25" customHeight="1" x14ac:dyDescent="0.25">
      <c r="A1776" s="86">
        <v>1768</v>
      </c>
      <c r="B1776" s="50" t="s">
        <v>1970</v>
      </c>
      <c r="C1776" s="69" t="s">
        <v>1971</v>
      </c>
      <c r="D1776" s="69" t="s">
        <v>1438</v>
      </c>
      <c r="E1776" s="69" t="s">
        <v>1465</v>
      </c>
      <c r="F1776" s="69" t="s">
        <v>1567</v>
      </c>
      <c r="G1776" s="69" t="s">
        <v>1568</v>
      </c>
      <c r="H1776" s="47">
        <v>60</v>
      </c>
      <c r="I1776" s="48" t="s">
        <v>81</v>
      </c>
      <c r="J1776" s="50" t="s">
        <v>1973</v>
      </c>
      <c r="K1776" s="49">
        <v>1342306.75</v>
      </c>
      <c r="L1776" s="49">
        <v>1330844.5419885421</v>
      </c>
      <c r="M1776" s="50">
        <f t="shared" si="31"/>
        <v>43</v>
      </c>
      <c r="N1776" s="68" t="s">
        <v>349</v>
      </c>
    </row>
    <row r="1777" spans="1:14" ht="95.25" customHeight="1" x14ac:dyDescent="0.25">
      <c r="A1777" s="86">
        <v>1769</v>
      </c>
      <c r="B1777" s="50" t="s">
        <v>1970</v>
      </c>
      <c r="C1777" s="69" t="s">
        <v>1971</v>
      </c>
      <c r="D1777" s="69" t="s">
        <v>1438</v>
      </c>
      <c r="E1777" s="69" t="s">
        <v>1465</v>
      </c>
      <c r="F1777" s="69" t="s">
        <v>1569</v>
      </c>
      <c r="G1777" s="69" t="s">
        <v>1570</v>
      </c>
      <c r="H1777" s="47">
        <v>60</v>
      </c>
      <c r="I1777" s="48" t="s">
        <v>81</v>
      </c>
      <c r="J1777" s="50" t="s">
        <v>1973</v>
      </c>
      <c r="K1777" s="49">
        <v>1347823.3</v>
      </c>
      <c r="L1777" s="49">
        <v>1336313.9851378871</v>
      </c>
      <c r="M1777" s="50">
        <f t="shared" si="31"/>
        <v>44</v>
      </c>
      <c r="N1777" s="68" t="s">
        <v>349</v>
      </c>
    </row>
    <row r="1778" spans="1:14" ht="95.25" customHeight="1" x14ac:dyDescent="0.25">
      <c r="A1778" s="86">
        <v>1770</v>
      </c>
      <c r="B1778" s="50" t="s">
        <v>1970</v>
      </c>
      <c r="C1778" s="69" t="s">
        <v>1971</v>
      </c>
      <c r="D1778" s="69" t="s">
        <v>1438</v>
      </c>
      <c r="E1778" s="69" t="s">
        <v>1465</v>
      </c>
      <c r="F1778" s="69" t="s">
        <v>1575</v>
      </c>
      <c r="G1778" s="69" t="s">
        <v>1576</v>
      </c>
      <c r="H1778" s="47">
        <v>60</v>
      </c>
      <c r="I1778" s="48" t="s">
        <v>81</v>
      </c>
      <c r="J1778" s="50" t="s">
        <v>1973</v>
      </c>
      <c r="K1778" s="49">
        <v>1357532.75</v>
      </c>
      <c r="L1778" s="49">
        <v>1345940.5243311159</v>
      </c>
      <c r="M1778" s="50">
        <f t="shared" si="31"/>
        <v>45</v>
      </c>
      <c r="N1778" s="68" t="s">
        <v>349</v>
      </c>
    </row>
    <row r="1779" spans="1:14" ht="95.25" customHeight="1" x14ac:dyDescent="0.25">
      <c r="A1779" s="86">
        <v>1771</v>
      </c>
      <c r="B1779" s="50" t="s">
        <v>1970</v>
      </c>
      <c r="C1779" s="69" t="s">
        <v>1971</v>
      </c>
      <c r="D1779" s="69" t="s">
        <v>1438</v>
      </c>
      <c r="E1779" s="69" t="s">
        <v>1505</v>
      </c>
      <c r="F1779" s="69" t="s">
        <v>1983</v>
      </c>
      <c r="G1779" s="69" t="s">
        <v>1983</v>
      </c>
      <c r="H1779" s="47">
        <v>45</v>
      </c>
      <c r="I1779" s="48"/>
      <c r="J1779" s="50" t="s">
        <v>1781</v>
      </c>
      <c r="K1779" s="49">
        <v>1367727.5</v>
      </c>
      <c r="L1779" s="49">
        <v>1440579.8983211501</v>
      </c>
      <c r="M1779" s="50">
        <f t="shared" si="31"/>
        <v>46</v>
      </c>
      <c r="N1779" s="68" t="s">
        <v>349</v>
      </c>
    </row>
    <row r="1780" spans="1:14" ht="95.25" customHeight="1" x14ac:dyDescent="0.25">
      <c r="A1780" s="86">
        <v>1772</v>
      </c>
      <c r="B1780" s="50" t="s">
        <v>1970</v>
      </c>
      <c r="C1780" s="69" t="s">
        <v>1971</v>
      </c>
      <c r="D1780" s="69" t="s">
        <v>1438</v>
      </c>
      <c r="E1780" s="69" t="s">
        <v>1465</v>
      </c>
      <c r="F1780" s="69" t="s">
        <v>1577</v>
      </c>
      <c r="G1780" s="87" t="s">
        <v>1554</v>
      </c>
      <c r="H1780" s="47">
        <v>60</v>
      </c>
      <c r="I1780" s="48" t="s">
        <v>81</v>
      </c>
      <c r="J1780" s="50" t="s">
        <v>1973</v>
      </c>
      <c r="K1780" s="49">
        <v>1371057.9</v>
      </c>
      <c r="L1780" s="49">
        <v>1359350.18054947</v>
      </c>
      <c r="M1780" s="50">
        <f t="shared" si="31"/>
        <v>47</v>
      </c>
      <c r="N1780" s="68" t="s">
        <v>349</v>
      </c>
    </row>
    <row r="1781" spans="1:14" ht="95.25" customHeight="1" x14ac:dyDescent="0.25">
      <c r="A1781" s="86">
        <v>1773</v>
      </c>
      <c r="B1781" s="50" t="s">
        <v>1970</v>
      </c>
      <c r="C1781" s="69" t="s">
        <v>1971</v>
      </c>
      <c r="D1781" s="69" t="s">
        <v>1438</v>
      </c>
      <c r="E1781" s="69" t="s">
        <v>1465</v>
      </c>
      <c r="F1781" s="69" t="s">
        <v>1577</v>
      </c>
      <c r="G1781" s="87" t="s">
        <v>1554</v>
      </c>
      <c r="H1781" s="47">
        <v>60</v>
      </c>
      <c r="I1781" s="48" t="s">
        <v>81</v>
      </c>
      <c r="J1781" s="50" t="s">
        <v>1973</v>
      </c>
      <c r="K1781" s="49">
        <v>1371057.9</v>
      </c>
      <c r="L1781" s="49">
        <v>1359350.18054947</v>
      </c>
      <c r="M1781" s="50">
        <f t="shared" si="31"/>
        <v>48</v>
      </c>
      <c r="N1781" s="68" t="s">
        <v>349</v>
      </c>
    </row>
    <row r="1782" spans="1:14" ht="95.25" customHeight="1" x14ac:dyDescent="0.25">
      <c r="A1782" s="86">
        <v>1774</v>
      </c>
      <c r="B1782" s="50" t="s">
        <v>1970</v>
      </c>
      <c r="C1782" s="69" t="s">
        <v>1971</v>
      </c>
      <c r="D1782" s="69" t="s">
        <v>1438</v>
      </c>
      <c r="E1782" s="69" t="s">
        <v>1465</v>
      </c>
      <c r="F1782" s="69" t="s">
        <v>1569</v>
      </c>
      <c r="G1782" s="69" t="s">
        <v>1557</v>
      </c>
      <c r="H1782" s="47">
        <v>60</v>
      </c>
      <c r="I1782" s="48" t="s">
        <v>81</v>
      </c>
      <c r="J1782" s="50" t="s">
        <v>1973</v>
      </c>
      <c r="K1782" s="49">
        <v>1396723.6</v>
      </c>
      <c r="L1782" s="49">
        <v>1384796.7163441502</v>
      </c>
      <c r="M1782" s="50">
        <f t="shared" si="31"/>
        <v>49</v>
      </c>
      <c r="N1782" s="68" t="s">
        <v>349</v>
      </c>
    </row>
    <row r="1783" spans="1:14" ht="95.25" customHeight="1" x14ac:dyDescent="0.25">
      <c r="A1783" s="86">
        <v>1775</v>
      </c>
      <c r="B1783" s="50" t="s">
        <v>1970</v>
      </c>
      <c r="C1783" s="69" t="s">
        <v>1971</v>
      </c>
      <c r="D1783" s="69" t="s">
        <v>1438</v>
      </c>
      <c r="E1783" s="69" t="s">
        <v>1465</v>
      </c>
      <c r="F1783" s="69" t="s">
        <v>1578</v>
      </c>
      <c r="G1783" s="69" t="s">
        <v>1579</v>
      </c>
      <c r="H1783" s="47">
        <v>60</v>
      </c>
      <c r="I1783" s="48" t="s">
        <v>81</v>
      </c>
      <c r="J1783" s="50" t="s">
        <v>1973</v>
      </c>
      <c r="K1783" s="49">
        <v>1416080.4</v>
      </c>
      <c r="L1783" s="49">
        <v>1403988.2250141045</v>
      </c>
      <c r="M1783" s="50">
        <f t="shared" si="31"/>
        <v>50</v>
      </c>
      <c r="N1783" s="68" t="s">
        <v>349</v>
      </c>
    </row>
    <row r="1784" spans="1:14" ht="95.25" customHeight="1" x14ac:dyDescent="0.25">
      <c r="A1784" s="86">
        <v>1776</v>
      </c>
      <c r="B1784" s="50" t="s">
        <v>1970</v>
      </c>
      <c r="C1784" s="69" t="s">
        <v>1971</v>
      </c>
      <c r="D1784" s="69" t="s">
        <v>1438</v>
      </c>
      <c r="E1784" s="69" t="s">
        <v>1465</v>
      </c>
      <c r="F1784" s="69" t="s">
        <v>1578</v>
      </c>
      <c r="G1784" s="69" t="s">
        <v>1564</v>
      </c>
      <c r="H1784" s="47">
        <v>60</v>
      </c>
      <c r="I1784" s="48" t="s">
        <v>81</v>
      </c>
      <c r="J1784" s="50" t="s">
        <v>1973</v>
      </c>
      <c r="K1784" s="49">
        <v>1423085.05</v>
      </c>
      <c r="L1784" s="49">
        <v>1410933.0609996496</v>
      </c>
      <c r="M1784" s="50">
        <f t="shared" si="31"/>
        <v>51</v>
      </c>
      <c r="N1784" s="68" t="s">
        <v>349</v>
      </c>
    </row>
    <row r="1785" spans="1:14" ht="95.25" customHeight="1" x14ac:dyDescent="0.25">
      <c r="A1785" s="86">
        <v>1777</v>
      </c>
      <c r="B1785" s="50" t="s">
        <v>1970</v>
      </c>
      <c r="C1785" s="69" t="s">
        <v>1971</v>
      </c>
      <c r="D1785" s="89" t="s">
        <v>1593</v>
      </c>
      <c r="E1785" s="69" t="s">
        <v>1505</v>
      </c>
      <c r="F1785" s="69" t="s">
        <v>1983</v>
      </c>
      <c r="G1785" s="69" t="s">
        <v>1983</v>
      </c>
      <c r="H1785" s="100">
        <v>45</v>
      </c>
      <c r="I1785" s="105"/>
      <c r="J1785" s="50" t="s">
        <v>1781</v>
      </c>
      <c r="K1785" s="106">
        <v>1426726.4</v>
      </c>
      <c r="L1785" s="49">
        <v>1502721.3916837238</v>
      </c>
      <c r="M1785" s="50">
        <f t="shared" si="31"/>
        <v>52</v>
      </c>
      <c r="N1785" s="68" t="s">
        <v>349</v>
      </c>
    </row>
    <row r="1786" spans="1:14" ht="95.25" customHeight="1" x14ac:dyDescent="0.25">
      <c r="A1786" s="86">
        <v>1778</v>
      </c>
      <c r="B1786" s="50" t="s">
        <v>1970</v>
      </c>
      <c r="C1786" s="69" t="s">
        <v>1971</v>
      </c>
      <c r="D1786" s="69" t="s">
        <v>1438</v>
      </c>
      <c r="E1786" s="69" t="s">
        <v>1465</v>
      </c>
      <c r="F1786" s="69" t="s">
        <v>1580</v>
      </c>
      <c r="G1786" s="69" t="s">
        <v>1573</v>
      </c>
      <c r="H1786" s="47">
        <v>60</v>
      </c>
      <c r="I1786" s="48" t="s">
        <v>81</v>
      </c>
      <c r="J1786" s="50" t="s">
        <v>1973</v>
      </c>
      <c r="K1786" s="49">
        <v>1437320.9</v>
      </c>
      <c r="L1786" s="49">
        <v>1425047.348417982</v>
      </c>
      <c r="M1786" s="50">
        <f t="shared" si="31"/>
        <v>53</v>
      </c>
      <c r="N1786" s="68" t="s">
        <v>349</v>
      </c>
    </row>
    <row r="1787" spans="1:14" ht="95.25" customHeight="1" x14ac:dyDescent="0.25">
      <c r="A1787" s="86">
        <v>1779</v>
      </c>
      <c r="B1787" s="50" t="s">
        <v>1970</v>
      </c>
      <c r="C1787" s="69" t="s">
        <v>1971</v>
      </c>
      <c r="D1787" s="69" t="s">
        <v>1438</v>
      </c>
      <c r="E1787" s="69" t="s">
        <v>1465</v>
      </c>
      <c r="F1787" s="69" t="s">
        <v>1586</v>
      </c>
      <c r="G1787" s="69" t="s">
        <v>1587</v>
      </c>
      <c r="H1787" s="47">
        <v>60</v>
      </c>
      <c r="I1787" s="48" t="s">
        <v>81</v>
      </c>
      <c r="J1787" s="50" t="s">
        <v>1973</v>
      </c>
      <c r="K1787" s="49">
        <v>1463705.35</v>
      </c>
      <c r="L1787" s="49">
        <v>1451206.4966721868</v>
      </c>
      <c r="M1787" s="50">
        <f t="shared" si="31"/>
        <v>54</v>
      </c>
      <c r="N1787" s="68" t="s">
        <v>349</v>
      </c>
    </row>
    <row r="1788" spans="1:14" ht="95.25" customHeight="1" x14ac:dyDescent="0.25">
      <c r="A1788" s="86">
        <v>1780</v>
      </c>
      <c r="B1788" s="50" t="s">
        <v>1970</v>
      </c>
      <c r="C1788" s="69" t="s">
        <v>1971</v>
      </c>
      <c r="D1788" s="69" t="s">
        <v>1438</v>
      </c>
      <c r="E1788" s="69" t="s">
        <v>1465</v>
      </c>
      <c r="F1788" s="69" t="s">
        <v>1588</v>
      </c>
      <c r="G1788" s="69" t="s">
        <v>1589</v>
      </c>
      <c r="H1788" s="47">
        <v>60</v>
      </c>
      <c r="I1788" s="48" t="s">
        <v>81</v>
      </c>
      <c r="J1788" s="50" t="s">
        <v>1973</v>
      </c>
      <c r="K1788" s="49">
        <v>1475744.7</v>
      </c>
      <c r="L1788" s="49">
        <v>1463143.0404142111</v>
      </c>
      <c r="M1788" s="50">
        <f t="shared" si="31"/>
        <v>55</v>
      </c>
      <c r="N1788" s="68" t="s">
        <v>349</v>
      </c>
    </row>
    <row r="1789" spans="1:14" ht="95.25" customHeight="1" x14ac:dyDescent="0.25">
      <c r="A1789" s="86">
        <v>1781</v>
      </c>
      <c r="B1789" s="50" t="s">
        <v>1970</v>
      </c>
      <c r="C1789" s="69" t="s">
        <v>1981</v>
      </c>
      <c r="D1789" s="69" t="s">
        <v>47</v>
      </c>
      <c r="E1789" s="69" t="s">
        <v>1500</v>
      </c>
      <c r="F1789" s="69" t="s">
        <v>1501</v>
      </c>
      <c r="G1789" s="87" t="s">
        <v>1498</v>
      </c>
      <c r="H1789" s="47">
        <v>45</v>
      </c>
      <c r="I1789" s="48" t="s">
        <v>1502</v>
      </c>
      <c r="J1789" s="50" t="s">
        <v>1503</v>
      </c>
      <c r="K1789" s="49">
        <v>1503682.5</v>
      </c>
      <c r="L1789" s="49">
        <v>1608190.3833495285</v>
      </c>
      <c r="M1789" s="50">
        <f t="shared" si="31"/>
        <v>56</v>
      </c>
      <c r="N1789" s="68" t="s">
        <v>349</v>
      </c>
    </row>
    <row r="1790" spans="1:14" ht="95.25" customHeight="1" x14ac:dyDescent="0.25">
      <c r="A1790" s="86">
        <v>1782</v>
      </c>
      <c r="B1790" s="50" t="s">
        <v>1970</v>
      </c>
      <c r="C1790" s="69" t="s">
        <v>1971</v>
      </c>
      <c r="D1790" s="69" t="s">
        <v>1438</v>
      </c>
      <c r="E1790" s="69" t="s">
        <v>1465</v>
      </c>
      <c r="F1790" s="69" t="s">
        <v>1590</v>
      </c>
      <c r="G1790" s="69" t="s">
        <v>1583</v>
      </c>
      <c r="H1790" s="47">
        <v>60</v>
      </c>
      <c r="I1790" s="48" t="s">
        <v>81</v>
      </c>
      <c r="J1790" s="50" t="s">
        <v>1973</v>
      </c>
      <c r="K1790" s="49">
        <v>1543647.6</v>
      </c>
      <c r="L1790" s="49">
        <v>1530466.104870375</v>
      </c>
      <c r="M1790" s="50">
        <f t="shared" si="31"/>
        <v>57</v>
      </c>
      <c r="N1790" s="68" t="s">
        <v>349</v>
      </c>
    </row>
    <row r="1791" spans="1:14" ht="95.25" customHeight="1" x14ac:dyDescent="0.25">
      <c r="A1791" s="86">
        <v>1783</v>
      </c>
      <c r="B1791" s="50" t="s">
        <v>1984</v>
      </c>
      <c r="C1791" s="69" t="s">
        <v>1985</v>
      </c>
      <c r="D1791" s="69" t="s">
        <v>39</v>
      </c>
      <c r="E1791" s="69" t="s">
        <v>1465</v>
      </c>
      <c r="F1791" s="69" t="s">
        <v>1986</v>
      </c>
      <c r="G1791" s="69" t="s">
        <v>1648</v>
      </c>
      <c r="H1791" s="47">
        <v>90</v>
      </c>
      <c r="I1791" s="48" t="s">
        <v>176</v>
      </c>
      <c r="J1791" s="50" t="s">
        <v>1468</v>
      </c>
      <c r="K1791" s="49">
        <v>1435000</v>
      </c>
      <c r="L1791" s="49">
        <v>1490203.5519860117</v>
      </c>
      <c r="M1791" s="50">
        <f t="shared" si="31"/>
        <v>1</v>
      </c>
      <c r="N1791" s="68" t="s">
        <v>349</v>
      </c>
    </row>
    <row r="1792" spans="1:14" ht="95.25" customHeight="1" x14ac:dyDescent="0.25">
      <c r="A1792" s="86">
        <v>1784</v>
      </c>
      <c r="B1792" s="50" t="s">
        <v>1984</v>
      </c>
      <c r="C1792" s="69" t="s">
        <v>1985</v>
      </c>
      <c r="D1792" s="89" t="s">
        <v>1593</v>
      </c>
      <c r="E1792" s="69" t="s">
        <v>1505</v>
      </c>
      <c r="F1792" s="69" t="s">
        <v>1602</v>
      </c>
      <c r="G1792" s="69" t="s">
        <v>1603</v>
      </c>
      <c r="H1792" s="100">
        <v>45</v>
      </c>
      <c r="I1792" s="105"/>
      <c r="J1792" s="50" t="s">
        <v>1973</v>
      </c>
      <c r="K1792" s="106">
        <v>1778340.05</v>
      </c>
      <c r="L1792" s="49">
        <v>1873063.8437915661</v>
      </c>
      <c r="M1792" s="50">
        <f t="shared" si="31"/>
        <v>2</v>
      </c>
      <c r="N1792" s="68" t="s">
        <v>349</v>
      </c>
    </row>
    <row r="1793" spans="1:14" ht="95.25" customHeight="1" x14ac:dyDescent="0.25">
      <c r="A1793" s="86">
        <v>1785</v>
      </c>
      <c r="B1793" s="50" t="s">
        <v>1984</v>
      </c>
      <c r="C1793" s="69" t="s">
        <v>1985</v>
      </c>
      <c r="D1793" s="69" t="s">
        <v>1438</v>
      </c>
      <c r="E1793" s="69" t="s">
        <v>1465</v>
      </c>
      <c r="F1793" s="69" t="s">
        <v>1634</v>
      </c>
      <c r="G1793" s="69" t="s">
        <v>1635</v>
      </c>
      <c r="H1793" s="47">
        <v>60</v>
      </c>
      <c r="I1793" s="48" t="s">
        <v>81</v>
      </c>
      <c r="J1793" s="50" t="s">
        <v>1973</v>
      </c>
      <c r="K1793" s="49">
        <v>2084630.6</v>
      </c>
      <c r="L1793" s="49">
        <v>2066829.5500058387</v>
      </c>
      <c r="M1793" s="50">
        <f t="shared" si="31"/>
        <v>3</v>
      </c>
      <c r="N1793" s="68" t="s">
        <v>349</v>
      </c>
    </row>
    <row r="1794" spans="1:14" ht="95.25" customHeight="1" x14ac:dyDescent="0.25">
      <c r="A1794" s="86">
        <v>1786</v>
      </c>
      <c r="B1794" s="50" t="s">
        <v>1984</v>
      </c>
      <c r="C1794" s="69" t="s">
        <v>1985</v>
      </c>
      <c r="D1794" s="69" t="s">
        <v>39</v>
      </c>
      <c r="E1794" s="69" t="s">
        <v>1465</v>
      </c>
      <c r="F1794" s="69" t="s">
        <v>1869</v>
      </c>
      <c r="G1794" s="69" t="s">
        <v>1639</v>
      </c>
      <c r="H1794" s="47">
        <v>90</v>
      </c>
      <c r="I1794" s="48" t="s">
        <v>176</v>
      </c>
      <c r="J1794" s="50" t="s">
        <v>1670</v>
      </c>
      <c r="K1794" s="49">
        <v>2100000</v>
      </c>
      <c r="L1794" s="49">
        <v>2180785.6858331878</v>
      </c>
      <c r="M1794" s="50">
        <f t="shared" si="31"/>
        <v>4</v>
      </c>
      <c r="N1794" s="68" t="s">
        <v>349</v>
      </c>
    </row>
    <row r="1795" spans="1:14" ht="95.25" customHeight="1" x14ac:dyDescent="0.25">
      <c r="A1795" s="86">
        <v>1787</v>
      </c>
      <c r="B1795" s="50" t="s">
        <v>1984</v>
      </c>
      <c r="C1795" s="69" t="s">
        <v>1985</v>
      </c>
      <c r="D1795" s="69" t="s">
        <v>1438</v>
      </c>
      <c r="E1795" s="69" t="s">
        <v>1465</v>
      </c>
      <c r="F1795" s="69" t="s">
        <v>1638</v>
      </c>
      <c r="G1795" s="69" t="s">
        <v>1639</v>
      </c>
      <c r="H1795" s="47">
        <v>60</v>
      </c>
      <c r="I1795" s="48" t="s">
        <v>81</v>
      </c>
      <c r="J1795" s="50" t="s">
        <v>1973</v>
      </c>
      <c r="K1795" s="49">
        <v>2120000</v>
      </c>
      <c r="L1795" s="49">
        <v>2101896.9240940711</v>
      </c>
      <c r="M1795" s="50">
        <f t="shared" si="31"/>
        <v>5</v>
      </c>
      <c r="N1795" s="68" t="s">
        <v>349</v>
      </c>
    </row>
    <row r="1796" spans="1:14" ht="95.25" customHeight="1" x14ac:dyDescent="0.25">
      <c r="A1796" s="86">
        <v>1788</v>
      </c>
      <c r="B1796" s="50" t="s">
        <v>1984</v>
      </c>
      <c r="C1796" s="69" t="s">
        <v>1985</v>
      </c>
      <c r="D1796" s="69" t="s">
        <v>1438</v>
      </c>
      <c r="E1796" s="69" t="s">
        <v>1465</v>
      </c>
      <c r="F1796" s="69" t="s">
        <v>1644</v>
      </c>
      <c r="G1796" s="69" t="s">
        <v>1645</v>
      </c>
      <c r="H1796" s="47">
        <v>60</v>
      </c>
      <c r="I1796" s="48" t="s">
        <v>81</v>
      </c>
      <c r="J1796" s="50" t="s">
        <v>1973</v>
      </c>
      <c r="K1796" s="49">
        <v>2154399.9500000002</v>
      </c>
      <c r="L1796" s="49">
        <v>2136003.1264968966</v>
      </c>
      <c r="M1796" s="50">
        <f t="shared" si="31"/>
        <v>6</v>
      </c>
      <c r="N1796" s="68" t="s">
        <v>349</v>
      </c>
    </row>
    <row r="1797" spans="1:14" ht="95.25" customHeight="1" x14ac:dyDescent="0.25">
      <c r="A1797" s="86">
        <v>1789</v>
      </c>
      <c r="B1797" s="50" t="s">
        <v>1984</v>
      </c>
      <c r="C1797" s="69" t="s">
        <v>1985</v>
      </c>
      <c r="D1797" s="69" t="s">
        <v>1438</v>
      </c>
      <c r="E1797" s="69" t="s">
        <v>1465</v>
      </c>
      <c r="F1797" s="69" t="s">
        <v>1644</v>
      </c>
      <c r="G1797" s="69" t="s">
        <v>1648</v>
      </c>
      <c r="H1797" s="47">
        <v>60</v>
      </c>
      <c r="I1797" s="48" t="s">
        <v>81</v>
      </c>
      <c r="J1797" s="50" t="s">
        <v>1973</v>
      </c>
      <c r="K1797" s="49">
        <v>2198118.35</v>
      </c>
      <c r="L1797" s="49">
        <v>2179348.2069149693</v>
      </c>
      <c r="M1797" s="50">
        <f t="shared" si="31"/>
        <v>7</v>
      </c>
      <c r="N1797" s="68" t="s">
        <v>349</v>
      </c>
    </row>
    <row r="1798" spans="1:14" ht="95.25" customHeight="1" x14ac:dyDescent="0.25">
      <c r="A1798" s="86">
        <v>1790</v>
      </c>
      <c r="B1798" s="50" t="s">
        <v>1984</v>
      </c>
      <c r="C1798" s="69" t="s">
        <v>1985</v>
      </c>
      <c r="D1798" s="69" t="s">
        <v>47</v>
      </c>
      <c r="E1798" s="69" t="s">
        <v>1500</v>
      </c>
      <c r="F1798" s="69" t="s">
        <v>1869</v>
      </c>
      <c r="G1798" s="87" t="s">
        <v>1639</v>
      </c>
      <c r="H1798" s="47">
        <v>45</v>
      </c>
      <c r="I1798" s="48" t="s">
        <v>1611</v>
      </c>
      <c r="J1798" s="50" t="s">
        <v>1503</v>
      </c>
      <c r="K1798" s="49">
        <v>2232092.5</v>
      </c>
      <c r="L1798" s="49">
        <v>2385592.8404245637</v>
      </c>
      <c r="M1798" s="50">
        <f t="shared" si="31"/>
        <v>8</v>
      </c>
      <c r="N1798" s="68" t="s">
        <v>349</v>
      </c>
    </row>
    <row r="1799" spans="1:14" ht="95.25" customHeight="1" x14ac:dyDescent="0.25">
      <c r="A1799" s="86">
        <v>1791</v>
      </c>
      <c r="B1799" s="50" t="s">
        <v>1984</v>
      </c>
      <c r="C1799" s="69" t="s">
        <v>1985</v>
      </c>
      <c r="D1799" s="69" t="s">
        <v>138</v>
      </c>
      <c r="E1799" s="69" t="s">
        <v>1394</v>
      </c>
      <c r="F1799" s="69" t="s">
        <v>1878</v>
      </c>
      <c r="G1799" s="87" t="s">
        <v>1879</v>
      </c>
      <c r="H1799" s="50" t="s">
        <v>1356</v>
      </c>
      <c r="I1799" s="48" t="s">
        <v>81</v>
      </c>
      <c r="J1799" s="50" t="s">
        <v>1987</v>
      </c>
      <c r="K1799" s="49">
        <v>2219655.25</v>
      </c>
      <c r="L1799" s="49">
        <v>2201816.1434624884</v>
      </c>
      <c r="M1799" s="50">
        <f t="shared" si="31"/>
        <v>9</v>
      </c>
      <c r="N1799" s="68" t="s">
        <v>349</v>
      </c>
    </row>
    <row r="1800" spans="1:14" ht="95.25" customHeight="1" x14ac:dyDescent="0.25">
      <c r="A1800" s="86">
        <v>1792</v>
      </c>
      <c r="B1800" s="50" t="s">
        <v>1984</v>
      </c>
      <c r="C1800" s="69" t="s">
        <v>1985</v>
      </c>
      <c r="D1800" s="69" t="s">
        <v>46</v>
      </c>
      <c r="E1800" s="69" t="s">
        <v>1465</v>
      </c>
      <c r="F1800" s="69" t="s">
        <v>1636</v>
      </c>
      <c r="G1800" s="87" t="s">
        <v>1610</v>
      </c>
      <c r="H1800" s="47" t="s">
        <v>1637</v>
      </c>
      <c r="I1800" s="48">
        <v>0</v>
      </c>
      <c r="J1800" s="50" t="s">
        <v>1476</v>
      </c>
      <c r="K1800" s="49">
        <v>2243617.4</v>
      </c>
      <c r="L1800" s="49">
        <v>2243617.4</v>
      </c>
      <c r="M1800" s="50">
        <f t="shared" si="31"/>
        <v>10</v>
      </c>
      <c r="N1800" s="68" t="s">
        <v>349</v>
      </c>
    </row>
    <row r="1801" spans="1:14" ht="95.25" customHeight="1" x14ac:dyDescent="0.25">
      <c r="A1801" s="86">
        <v>1793</v>
      </c>
      <c r="B1801" s="50" t="s">
        <v>1984</v>
      </c>
      <c r="C1801" s="69" t="s">
        <v>1985</v>
      </c>
      <c r="D1801" s="69" t="s">
        <v>138</v>
      </c>
      <c r="E1801" s="69" t="s">
        <v>1394</v>
      </c>
      <c r="F1801" s="69" t="s">
        <v>1612</v>
      </c>
      <c r="G1801" s="87" t="s">
        <v>1613</v>
      </c>
      <c r="H1801" s="50" t="s">
        <v>1356</v>
      </c>
      <c r="I1801" s="48" t="s">
        <v>81</v>
      </c>
      <c r="J1801" s="50" t="s">
        <v>1987</v>
      </c>
      <c r="K1801" s="49">
        <v>2233167.75</v>
      </c>
      <c r="L1801" s="49">
        <v>2215377.0875171386</v>
      </c>
      <c r="M1801" s="50">
        <f t="shared" si="31"/>
        <v>11</v>
      </c>
      <c r="N1801" s="68" t="s">
        <v>349</v>
      </c>
    </row>
    <row r="1802" spans="1:14" ht="95.25" customHeight="1" x14ac:dyDescent="0.25">
      <c r="A1802" s="86">
        <v>1794</v>
      </c>
      <c r="B1802" s="50" t="s">
        <v>1984</v>
      </c>
      <c r="C1802" s="69" t="s">
        <v>1985</v>
      </c>
      <c r="D1802" s="69" t="s">
        <v>39</v>
      </c>
      <c r="E1802" s="69" t="s">
        <v>1465</v>
      </c>
      <c r="F1802" s="69" t="s">
        <v>1870</v>
      </c>
      <c r="G1802" s="69" t="s">
        <v>1645</v>
      </c>
      <c r="H1802" s="47">
        <v>90</v>
      </c>
      <c r="I1802" s="48" t="s">
        <v>176</v>
      </c>
      <c r="J1802" s="50" t="s">
        <v>1670</v>
      </c>
      <c r="K1802" s="49">
        <v>2250000</v>
      </c>
      <c r="L1802" s="49">
        <v>2336556.0919641294</v>
      </c>
      <c r="M1802" s="50">
        <f t="shared" ref="M1802:M1865" si="32">IF(B1802=B1801,M1801+1,1)</f>
        <v>12</v>
      </c>
      <c r="N1802" s="68" t="s">
        <v>349</v>
      </c>
    </row>
    <row r="1803" spans="1:14" ht="95.25" customHeight="1" x14ac:dyDescent="0.25">
      <c r="A1803" s="86">
        <v>1795</v>
      </c>
      <c r="B1803" s="50" t="s">
        <v>1984</v>
      </c>
      <c r="C1803" s="69" t="s">
        <v>1985</v>
      </c>
      <c r="D1803" s="69" t="s">
        <v>848</v>
      </c>
      <c r="E1803" s="69" t="s">
        <v>849</v>
      </c>
      <c r="F1803" s="69" t="s">
        <v>1640</v>
      </c>
      <c r="G1803" s="87" t="s">
        <v>1641</v>
      </c>
      <c r="H1803" s="47">
        <v>90</v>
      </c>
      <c r="I1803" s="48" t="s">
        <v>81</v>
      </c>
      <c r="J1803" s="50" t="s">
        <v>1360</v>
      </c>
      <c r="K1803" s="49">
        <v>2260131.65</v>
      </c>
      <c r="L1803" s="49">
        <v>2244805.4285784089</v>
      </c>
      <c r="M1803" s="50">
        <f t="shared" si="32"/>
        <v>13</v>
      </c>
      <c r="N1803" s="68" t="s">
        <v>349</v>
      </c>
    </row>
    <row r="1804" spans="1:14" ht="95.25" customHeight="1" x14ac:dyDescent="0.25">
      <c r="A1804" s="86">
        <v>1796</v>
      </c>
      <c r="B1804" s="50" t="s">
        <v>1984</v>
      </c>
      <c r="C1804" s="69" t="s">
        <v>1985</v>
      </c>
      <c r="D1804" s="69" t="s">
        <v>848</v>
      </c>
      <c r="E1804" s="69" t="s">
        <v>849</v>
      </c>
      <c r="F1804" s="69" t="s">
        <v>1642</v>
      </c>
      <c r="G1804" s="87" t="s">
        <v>1643</v>
      </c>
      <c r="H1804" s="47">
        <v>90</v>
      </c>
      <c r="I1804" s="48" t="s">
        <v>81</v>
      </c>
      <c r="J1804" s="50" t="s">
        <v>1360</v>
      </c>
      <c r="K1804" s="49">
        <v>2281272.17</v>
      </c>
      <c r="L1804" s="49">
        <v>2267590.1878559436</v>
      </c>
      <c r="M1804" s="50">
        <f t="shared" si="32"/>
        <v>14</v>
      </c>
      <c r="N1804" s="68" t="s">
        <v>349</v>
      </c>
    </row>
    <row r="1805" spans="1:14" ht="95.25" customHeight="1" x14ac:dyDescent="0.25">
      <c r="A1805" s="86">
        <v>1797</v>
      </c>
      <c r="B1805" s="50" t="s">
        <v>1984</v>
      </c>
      <c r="C1805" s="69" t="s">
        <v>1985</v>
      </c>
      <c r="D1805" s="69" t="s">
        <v>39</v>
      </c>
      <c r="E1805" s="69" t="s">
        <v>1465</v>
      </c>
      <c r="F1805" s="69" t="s">
        <v>1669</v>
      </c>
      <c r="G1805" s="69" t="s">
        <v>1648</v>
      </c>
      <c r="H1805" s="47">
        <v>90</v>
      </c>
      <c r="I1805" s="48" t="s">
        <v>176</v>
      </c>
      <c r="J1805" s="50" t="s">
        <v>1512</v>
      </c>
      <c r="K1805" s="49">
        <v>2300000</v>
      </c>
      <c r="L1805" s="49">
        <v>2388479.5606744434</v>
      </c>
      <c r="M1805" s="50">
        <f t="shared" si="32"/>
        <v>15</v>
      </c>
      <c r="N1805" s="68" t="s">
        <v>349</v>
      </c>
    </row>
    <row r="1806" spans="1:14" ht="95.25" customHeight="1" x14ac:dyDescent="0.25">
      <c r="A1806" s="86">
        <v>1798</v>
      </c>
      <c r="B1806" s="50" t="s">
        <v>1984</v>
      </c>
      <c r="C1806" s="69" t="s">
        <v>1985</v>
      </c>
      <c r="D1806" s="69" t="s">
        <v>39</v>
      </c>
      <c r="E1806" s="69" t="s">
        <v>1465</v>
      </c>
      <c r="F1806" s="69" t="s">
        <v>1671</v>
      </c>
      <c r="G1806" s="69" t="s">
        <v>1654</v>
      </c>
      <c r="H1806" s="47">
        <v>90</v>
      </c>
      <c r="I1806" s="48" t="s">
        <v>176</v>
      </c>
      <c r="J1806" s="50" t="s">
        <v>1555</v>
      </c>
      <c r="K1806" s="49">
        <v>2301000</v>
      </c>
      <c r="L1806" s="49">
        <v>2389518.0300486498</v>
      </c>
      <c r="M1806" s="50">
        <f t="shared" si="32"/>
        <v>16</v>
      </c>
      <c r="N1806" s="68" t="s">
        <v>349</v>
      </c>
    </row>
    <row r="1807" spans="1:14" ht="95.25" customHeight="1" x14ac:dyDescent="0.25">
      <c r="A1807" s="86">
        <v>1799</v>
      </c>
      <c r="B1807" s="50" t="s">
        <v>1984</v>
      </c>
      <c r="C1807" s="69" t="s">
        <v>1985</v>
      </c>
      <c r="D1807" s="69" t="s">
        <v>25</v>
      </c>
      <c r="E1807" s="69" t="s">
        <v>1347</v>
      </c>
      <c r="F1807" s="69" t="s">
        <v>1876</v>
      </c>
      <c r="G1807" s="87" t="s">
        <v>1866</v>
      </c>
      <c r="H1807" s="47">
        <v>90</v>
      </c>
      <c r="I1807" s="48" t="s">
        <v>81</v>
      </c>
      <c r="J1807" s="50" t="s">
        <v>1350</v>
      </c>
      <c r="K1807" s="49">
        <v>2239368.5499999998</v>
      </c>
      <c r="L1807" s="49">
        <v>2220921.0715036402</v>
      </c>
      <c r="M1807" s="50">
        <f t="shared" si="32"/>
        <v>17</v>
      </c>
      <c r="N1807" s="68" t="s">
        <v>349</v>
      </c>
    </row>
    <row r="1808" spans="1:14" ht="95.25" customHeight="1" x14ac:dyDescent="0.25">
      <c r="A1808" s="86">
        <v>1800</v>
      </c>
      <c r="B1808" s="50" t="s">
        <v>1984</v>
      </c>
      <c r="C1808" s="69" t="s">
        <v>1985</v>
      </c>
      <c r="D1808" s="69" t="s">
        <v>1438</v>
      </c>
      <c r="E1808" s="69" t="s">
        <v>1465</v>
      </c>
      <c r="F1808" s="69" t="s">
        <v>1653</v>
      </c>
      <c r="G1808" s="69" t="s">
        <v>1654</v>
      </c>
      <c r="H1808" s="47">
        <v>60</v>
      </c>
      <c r="I1808" s="48" t="s">
        <v>81</v>
      </c>
      <c r="J1808" s="50" t="s">
        <v>1973</v>
      </c>
      <c r="K1808" s="49">
        <v>2308648.2999999998</v>
      </c>
      <c r="L1808" s="49">
        <v>2288934.3210306629</v>
      </c>
      <c r="M1808" s="50">
        <f t="shared" si="32"/>
        <v>18</v>
      </c>
      <c r="N1808" s="68" t="s">
        <v>349</v>
      </c>
    </row>
    <row r="1809" spans="1:14" ht="95.25" customHeight="1" x14ac:dyDescent="0.25">
      <c r="A1809" s="86">
        <v>1801</v>
      </c>
      <c r="B1809" s="50" t="s">
        <v>1984</v>
      </c>
      <c r="C1809" s="69" t="s">
        <v>1985</v>
      </c>
      <c r="D1809" s="69" t="s">
        <v>1438</v>
      </c>
      <c r="E1809" s="69" t="s">
        <v>1382</v>
      </c>
      <c r="F1809" s="69" t="s">
        <v>1655</v>
      </c>
      <c r="G1809" s="69" t="s">
        <v>1655</v>
      </c>
      <c r="H1809" s="47">
        <v>60</v>
      </c>
      <c r="I1809" s="48" t="s">
        <v>176</v>
      </c>
      <c r="J1809" s="50" t="s">
        <v>1973</v>
      </c>
      <c r="K1809" s="49">
        <v>2314350</v>
      </c>
      <c r="L1809" s="49">
        <v>2262125.3368257033</v>
      </c>
      <c r="M1809" s="50">
        <f t="shared" si="32"/>
        <v>19</v>
      </c>
      <c r="N1809" s="68" t="s">
        <v>349</v>
      </c>
    </row>
    <row r="1810" spans="1:14" ht="95.25" customHeight="1" x14ac:dyDescent="0.25">
      <c r="A1810" s="86">
        <v>1802</v>
      </c>
      <c r="B1810" s="50" t="s">
        <v>1984</v>
      </c>
      <c r="C1810" s="69" t="s">
        <v>1985</v>
      </c>
      <c r="D1810" s="69" t="s">
        <v>1353</v>
      </c>
      <c r="E1810" s="69" t="s">
        <v>1354</v>
      </c>
      <c r="F1810" s="69" t="s">
        <v>1988</v>
      </c>
      <c r="G1810" s="87" t="s">
        <v>1866</v>
      </c>
      <c r="H1810" s="50" t="s">
        <v>1356</v>
      </c>
      <c r="I1810" s="48" t="s">
        <v>81</v>
      </c>
      <c r="J1810" s="50" t="s">
        <v>1987</v>
      </c>
      <c r="K1810" s="49">
        <v>2313730.75</v>
      </c>
      <c r="L1810" s="49">
        <v>2295135.569803271</v>
      </c>
      <c r="M1810" s="50">
        <f t="shared" si="32"/>
        <v>20</v>
      </c>
      <c r="N1810" s="68" t="s">
        <v>349</v>
      </c>
    </row>
    <row r="1811" spans="1:14" ht="95.25" customHeight="1" x14ac:dyDescent="0.25">
      <c r="A1811" s="86">
        <v>1803</v>
      </c>
      <c r="B1811" s="50" t="s">
        <v>1984</v>
      </c>
      <c r="C1811" s="69" t="s">
        <v>1985</v>
      </c>
      <c r="D1811" s="69" t="s">
        <v>1438</v>
      </c>
      <c r="E1811" s="69" t="s">
        <v>1465</v>
      </c>
      <c r="F1811" s="69" t="s">
        <v>1656</v>
      </c>
      <c r="G1811" s="69" t="s">
        <v>1657</v>
      </c>
      <c r="H1811" s="47">
        <v>60</v>
      </c>
      <c r="I1811" s="48" t="s">
        <v>81</v>
      </c>
      <c r="J1811" s="50" t="s">
        <v>1973</v>
      </c>
      <c r="K1811" s="49">
        <v>2333104.2000000002</v>
      </c>
      <c r="L1811" s="49">
        <v>2313181.387533471</v>
      </c>
      <c r="M1811" s="50">
        <f t="shared" si="32"/>
        <v>21</v>
      </c>
      <c r="N1811" s="68" t="s">
        <v>349</v>
      </c>
    </row>
    <row r="1812" spans="1:14" ht="95.25" customHeight="1" x14ac:dyDescent="0.25">
      <c r="A1812" s="86">
        <v>1804</v>
      </c>
      <c r="B1812" s="50" t="s">
        <v>1984</v>
      </c>
      <c r="C1812" s="69" t="s">
        <v>1985</v>
      </c>
      <c r="D1812" s="69" t="s">
        <v>39</v>
      </c>
      <c r="E1812" s="69" t="s">
        <v>1465</v>
      </c>
      <c r="F1812" s="69" t="s">
        <v>1880</v>
      </c>
      <c r="G1812" s="69" t="s">
        <v>1664</v>
      </c>
      <c r="H1812" s="47">
        <v>90</v>
      </c>
      <c r="I1812" s="48" t="s">
        <v>176</v>
      </c>
      <c r="J1812" s="50" t="s">
        <v>292</v>
      </c>
      <c r="K1812" s="49">
        <v>2344000</v>
      </c>
      <c r="L1812" s="49">
        <v>2328693.7589066182</v>
      </c>
      <c r="M1812" s="50">
        <f t="shared" si="32"/>
        <v>22</v>
      </c>
      <c r="N1812" s="68" t="s">
        <v>349</v>
      </c>
    </row>
    <row r="1813" spans="1:14" ht="95.25" customHeight="1" x14ac:dyDescent="0.25">
      <c r="A1813" s="86">
        <v>1805</v>
      </c>
      <c r="B1813" s="50" t="s">
        <v>1984</v>
      </c>
      <c r="C1813" s="69" t="s">
        <v>1985</v>
      </c>
      <c r="D1813" s="69" t="s">
        <v>47</v>
      </c>
      <c r="E1813" s="69" t="s">
        <v>1500</v>
      </c>
      <c r="F1813" s="69" t="s">
        <v>1609</v>
      </c>
      <c r="G1813" s="87" t="s">
        <v>1645</v>
      </c>
      <c r="H1813" s="47">
        <v>45</v>
      </c>
      <c r="I1813" s="48" t="s">
        <v>1646</v>
      </c>
      <c r="J1813" s="50" t="s">
        <v>1503</v>
      </c>
      <c r="K1813" s="49">
        <v>2376935</v>
      </c>
      <c r="L1813" s="49">
        <v>2540396.1162696262</v>
      </c>
      <c r="M1813" s="50">
        <f t="shared" si="32"/>
        <v>23</v>
      </c>
      <c r="N1813" s="68" t="s">
        <v>349</v>
      </c>
    </row>
    <row r="1814" spans="1:14" ht="95.25" customHeight="1" x14ac:dyDescent="0.25">
      <c r="A1814" s="86">
        <v>1806</v>
      </c>
      <c r="B1814" s="50" t="s">
        <v>1984</v>
      </c>
      <c r="C1814" s="69" t="s">
        <v>1985</v>
      </c>
      <c r="D1814" s="69" t="s">
        <v>39</v>
      </c>
      <c r="E1814" s="69" t="s">
        <v>1465</v>
      </c>
      <c r="F1814" s="69" t="s">
        <v>1886</v>
      </c>
      <c r="G1814" s="69" t="s">
        <v>1657</v>
      </c>
      <c r="H1814" s="47">
        <v>90</v>
      </c>
      <c r="I1814" s="48" t="s">
        <v>176</v>
      </c>
      <c r="J1814" s="50" t="s">
        <v>1670</v>
      </c>
      <c r="K1814" s="49">
        <v>2423000</v>
      </c>
      <c r="L1814" s="49">
        <v>2407177.8915660139</v>
      </c>
      <c r="M1814" s="50">
        <f t="shared" si="32"/>
        <v>24</v>
      </c>
      <c r="N1814" s="68" t="s">
        <v>349</v>
      </c>
    </row>
    <row r="1815" spans="1:14" ht="95.25" customHeight="1" x14ac:dyDescent="0.25">
      <c r="A1815" s="86">
        <v>1807</v>
      </c>
      <c r="B1815" s="50" t="s">
        <v>1984</v>
      </c>
      <c r="C1815" s="69" t="s">
        <v>1985</v>
      </c>
      <c r="D1815" s="69" t="s">
        <v>1438</v>
      </c>
      <c r="E1815" s="69" t="s">
        <v>1465</v>
      </c>
      <c r="F1815" s="69" t="s">
        <v>1660</v>
      </c>
      <c r="G1815" s="69" t="s">
        <v>1652</v>
      </c>
      <c r="H1815" s="47">
        <v>60</v>
      </c>
      <c r="I1815" s="48" t="s">
        <v>81</v>
      </c>
      <c r="J1815" s="50" t="s">
        <v>1973</v>
      </c>
      <c r="K1815" s="49">
        <v>2446389.5499999998</v>
      </c>
      <c r="L1815" s="49">
        <v>2425499.3727739993</v>
      </c>
      <c r="M1815" s="50">
        <f t="shared" si="32"/>
        <v>25</v>
      </c>
      <c r="N1815" s="68" t="s">
        <v>349</v>
      </c>
    </row>
    <row r="1816" spans="1:14" ht="95.25" customHeight="1" x14ac:dyDescent="0.25">
      <c r="A1816" s="86">
        <v>1808</v>
      </c>
      <c r="B1816" s="50" t="s">
        <v>1984</v>
      </c>
      <c r="C1816" s="69" t="s">
        <v>1985</v>
      </c>
      <c r="D1816" s="69" t="s">
        <v>39</v>
      </c>
      <c r="E1816" s="69" t="s">
        <v>1465</v>
      </c>
      <c r="F1816" s="69" t="s">
        <v>1651</v>
      </c>
      <c r="G1816" s="69" t="s">
        <v>1652</v>
      </c>
      <c r="H1816" s="47">
        <v>90</v>
      </c>
      <c r="I1816" s="48" t="s">
        <v>176</v>
      </c>
      <c r="J1816" s="50" t="s">
        <v>1555</v>
      </c>
      <c r="K1816" s="49">
        <v>2450000</v>
      </c>
      <c r="L1816" s="49">
        <v>2544249.9668053854</v>
      </c>
      <c r="M1816" s="50">
        <f t="shared" si="32"/>
        <v>26</v>
      </c>
      <c r="N1816" s="68" t="s">
        <v>349</v>
      </c>
    </row>
    <row r="1817" spans="1:14" ht="95.25" customHeight="1" x14ac:dyDescent="0.25">
      <c r="A1817" s="86">
        <v>1809</v>
      </c>
      <c r="B1817" s="50" t="s">
        <v>1984</v>
      </c>
      <c r="C1817" s="69" t="s">
        <v>1985</v>
      </c>
      <c r="D1817" s="69" t="s">
        <v>39</v>
      </c>
      <c r="E1817" s="69" t="s">
        <v>1465</v>
      </c>
      <c r="F1817" s="69" t="s">
        <v>1672</v>
      </c>
      <c r="G1817" s="69" t="s">
        <v>1662</v>
      </c>
      <c r="H1817" s="47">
        <v>90</v>
      </c>
      <c r="I1817" s="48" t="s">
        <v>176</v>
      </c>
      <c r="J1817" s="50" t="s">
        <v>292</v>
      </c>
      <c r="K1817" s="49">
        <v>2455000</v>
      </c>
      <c r="L1817" s="49">
        <v>2549442.3136764169</v>
      </c>
      <c r="M1817" s="50">
        <f t="shared" si="32"/>
        <v>27</v>
      </c>
      <c r="N1817" s="68" t="s">
        <v>349</v>
      </c>
    </row>
    <row r="1818" spans="1:14" ht="95.25" customHeight="1" x14ac:dyDescent="0.25">
      <c r="A1818" s="86">
        <v>1810</v>
      </c>
      <c r="B1818" s="50" t="s">
        <v>1984</v>
      </c>
      <c r="C1818" s="69" t="s">
        <v>1985</v>
      </c>
      <c r="D1818" s="69" t="s">
        <v>1438</v>
      </c>
      <c r="E1818" s="69" t="s">
        <v>1465</v>
      </c>
      <c r="F1818" s="69" t="s">
        <v>1661</v>
      </c>
      <c r="G1818" s="69" t="s">
        <v>1662</v>
      </c>
      <c r="H1818" s="47">
        <v>60</v>
      </c>
      <c r="I1818" s="48" t="s">
        <v>81</v>
      </c>
      <c r="J1818" s="50" t="s">
        <v>1973</v>
      </c>
      <c r="K1818" s="49">
        <v>2455134.15</v>
      </c>
      <c r="L1818" s="49">
        <v>2434169.3010015618</v>
      </c>
      <c r="M1818" s="50">
        <f t="shared" si="32"/>
        <v>28</v>
      </c>
      <c r="N1818" s="68" t="s">
        <v>349</v>
      </c>
    </row>
    <row r="1819" spans="1:14" ht="95.25" customHeight="1" x14ac:dyDescent="0.25">
      <c r="A1819" s="86">
        <v>1811</v>
      </c>
      <c r="B1819" s="50" t="s">
        <v>1984</v>
      </c>
      <c r="C1819" s="69" t="s">
        <v>1985</v>
      </c>
      <c r="D1819" s="69" t="s">
        <v>1438</v>
      </c>
      <c r="E1819" s="69" t="s">
        <v>1465</v>
      </c>
      <c r="F1819" s="69" t="s">
        <v>1663</v>
      </c>
      <c r="G1819" s="69" t="s">
        <v>1664</v>
      </c>
      <c r="H1819" s="47">
        <v>60</v>
      </c>
      <c r="I1819" s="48" t="s">
        <v>81</v>
      </c>
      <c r="J1819" s="50" t="s">
        <v>1973</v>
      </c>
      <c r="K1819" s="49">
        <v>2471451.5</v>
      </c>
      <c r="L1819" s="49">
        <v>2450347.3141026776</v>
      </c>
      <c r="M1819" s="50">
        <f t="shared" si="32"/>
        <v>29</v>
      </c>
      <c r="N1819" s="68" t="s">
        <v>349</v>
      </c>
    </row>
    <row r="1820" spans="1:14" ht="95.25" customHeight="1" x14ac:dyDescent="0.25">
      <c r="A1820" s="86">
        <v>1812</v>
      </c>
      <c r="B1820" s="50" t="s">
        <v>1984</v>
      </c>
      <c r="C1820" s="69" t="s">
        <v>1985</v>
      </c>
      <c r="D1820" s="69" t="s">
        <v>1438</v>
      </c>
      <c r="E1820" s="69" t="s">
        <v>1465</v>
      </c>
      <c r="F1820" s="69" t="s">
        <v>1665</v>
      </c>
      <c r="G1820" s="69" t="s">
        <v>1659</v>
      </c>
      <c r="H1820" s="47">
        <v>60</v>
      </c>
      <c r="I1820" s="48" t="s">
        <v>81</v>
      </c>
      <c r="J1820" s="50" t="s">
        <v>1973</v>
      </c>
      <c r="K1820" s="49">
        <v>2471451.5</v>
      </c>
      <c r="L1820" s="49">
        <v>2450347.3141026776</v>
      </c>
      <c r="M1820" s="50">
        <f t="shared" si="32"/>
        <v>30</v>
      </c>
      <c r="N1820" s="68" t="s">
        <v>349</v>
      </c>
    </row>
    <row r="1821" spans="1:14" ht="95.25" customHeight="1" x14ac:dyDescent="0.25">
      <c r="A1821" s="86">
        <v>1813</v>
      </c>
      <c r="B1821" s="50" t="s">
        <v>1984</v>
      </c>
      <c r="C1821" s="69" t="s">
        <v>1985</v>
      </c>
      <c r="D1821" s="69" t="s">
        <v>138</v>
      </c>
      <c r="E1821" s="69" t="s">
        <v>1691</v>
      </c>
      <c r="F1821" s="69" t="s">
        <v>1804</v>
      </c>
      <c r="G1821" s="87" t="s">
        <v>1805</v>
      </c>
      <c r="H1821" s="50" t="s">
        <v>1356</v>
      </c>
      <c r="I1821" s="50" t="s">
        <v>81</v>
      </c>
      <c r="J1821" s="50" t="s">
        <v>1987</v>
      </c>
      <c r="K1821" s="49">
        <v>2543667.75</v>
      </c>
      <c r="L1821" s="49">
        <v>2888848.3221017113</v>
      </c>
      <c r="M1821" s="50">
        <f t="shared" si="32"/>
        <v>31</v>
      </c>
      <c r="N1821" s="68" t="s">
        <v>349</v>
      </c>
    </row>
    <row r="1822" spans="1:14" ht="95.25" customHeight="1" x14ac:dyDescent="0.25">
      <c r="A1822" s="86">
        <v>1814</v>
      </c>
      <c r="B1822" s="50" t="s">
        <v>1984</v>
      </c>
      <c r="C1822" s="69" t="s">
        <v>1985</v>
      </c>
      <c r="D1822" s="69" t="s">
        <v>9</v>
      </c>
      <c r="E1822" s="69" t="s">
        <v>1347</v>
      </c>
      <c r="F1822" s="69" t="s">
        <v>1881</v>
      </c>
      <c r="G1822" s="87" t="s">
        <v>1989</v>
      </c>
      <c r="H1822" s="47" t="s">
        <v>1399</v>
      </c>
      <c r="I1822" s="91" t="s">
        <v>81</v>
      </c>
      <c r="J1822" s="50" t="s">
        <v>1402</v>
      </c>
      <c r="K1822" s="49">
        <v>2566440</v>
      </c>
      <c r="L1822" s="49">
        <v>2547102.9613784631</v>
      </c>
      <c r="M1822" s="50">
        <f t="shared" si="32"/>
        <v>32</v>
      </c>
      <c r="N1822" s="68" t="s">
        <v>349</v>
      </c>
    </row>
    <row r="1823" spans="1:14" ht="95.25" customHeight="1" x14ac:dyDescent="0.25">
      <c r="A1823" s="86">
        <v>1815</v>
      </c>
      <c r="B1823" s="50" t="s">
        <v>1984</v>
      </c>
      <c r="C1823" s="69" t="s">
        <v>1985</v>
      </c>
      <c r="D1823" s="69" t="s">
        <v>47</v>
      </c>
      <c r="E1823" s="69" t="s">
        <v>1500</v>
      </c>
      <c r="F1823" s="69" t="s">
        <v>1622</v>
      </c>
      <c r="G1823" s="87" t="s">
        <v>1652</v>
      </c>
      <c r="H1823" s="47">
        <v>45</v>
      </c>
      <c r="I1823" s="48" t="s">
        <v>1611</v>
      </c>
      <c r="J1823" s="50" t="s">
        <v>1503</v>
      </c>
      <c r="K1823" s="49">
        <v>2579335</v>
      </c>
      <c r="L1823" s="49">
        <v>2756715.1043500626</v>
      </c>
      <c r="M1823" s="50">
        <f t="shared" si="32"/>
        <v>33</v>
      </c>
      <c r="N1823" s="68" t="s">
        <v>349</v>
      </c>
    </row>
    <row r="1824" spans="1:14" ht="95.25" customHeight="1" x14ac:dyDescent="0.25">
      <c r="A1824" s="86">
        <v>1816</v>
      </c>
      <c r="B1824" s="50" t="s">
        <v>1984</v>
      </c>
      <c r="C1824" s="69" t="s">
        <v>1985</v>
      </c>
      <c r="D1824" s="69" t="s">
        <v>39</v>
      </c>
      <c r="E1824" s="69" t="s">
        <v>1465</v>
      </c>
      <c r="F1824" s="69" t="s">
        <v>1658</v>
      </c>
      <c r="G1824" s="69" t="s">
        <v>1659</v>
      </c>
      <c r="H1824" s="47">
        <v>90</v>
      </c>
      <c r="I1824" s="48" t="s">
        <v>176</v>
      </c>
      <c r="J1824" s="50" t="s">
        <v>1512</v>
      </c>
      <c r="K1824" s="49">
        <v>2600000</v>
      </c>
      <c r="L1824" s="49">
        <v>2583022.0875244061</v>
      </c>
      <c r="M1824" s="50">
        <f t="shared" si="32"/>
        <v>34</v>
      </c>
      <c r="N1824" s="68" t="s">
        <v>349</v>
      </c>
    </row>
    <row r="1825" spans="1:14" ht="95.25" customHeight="1" x14ac:dyDescent="0.25">
      <c r="A1825" s="86">
        <v>1817</v>
      </c>
      <c r="B1825" s="50" t="s">
        <v>1984</v>
      </c>
      <c r="C1825" s="69" t="s">
        <v>1985</v>
      </c>
      <c r="D1825" s="69" t="s">
        <v>26</v>
      </c>
      <c r="E1825" s="69" t="s">
        <v>1394</v>
      </c>
      <c r="F1825" s="69" t="s">
        <v>1649</v>
      </c>
      <c r="G1825" s="87" t="s">
        <v>1650</v>
      </c>
      <c r="H1825" s="47">
        <v>210</v>
      </c>
      <c r="I1825" s="48" t="s">
        <v>1457</v>
      </c>
      <c r="J1825" s="50" t="s">
        <v>1434</v>
      </c>
      <c r="K1825" s="49">
        <v>2760035.27</v>
      </c>
      <c r="L1825" s="49">
        <v>3068528.2004192183</v>
      </c>
      <c r="M1825" s="50">
        <f t="shared" si="32"/>
        <v>35</v>
      </c>
      <c r="N1825" s="68" t="s">
        <v>349</v>
      </c>
    </row>
    <row r="1826" spans="1:14" ht="95.25" customHeight="1" x14ac:dyDescent="0.25">
      <c r="A1826" s="86">
        <v>1818</v>
      </c>
      <c r="B1826" s="50" t="s">
        <v>1984</v>
      </c>
      <c r="C1826" s="69" t="s">
        <v>1985</v>
      </c>
      <c r="D1826" s="69" t="s">
        <v>24</v>
      </c>
      <c r="E1826" s="69" t="s">
        <v>1666</v>
      </c>
      <c r="F1826" s="69" t="s">
        <v>1667</v>
      </c>
      <c r="G1826" s="87" t="str">
        <f>F1826</f>
        <v>AD380T43H</v>
      </c>
      <c r="H1826" s="47">
        <v>10</v>
      </c>
      <c r="I1826" s="48" t="s">
        <v>1668</v>
      </c>
      <c r="J1826" s="50" t="s">
        <v>1512</v>
      </c>
      <c r="K1826" s="46">
        <f>(1912663+425000+15000)*1.15</f>
        <v>2705562.4499999997</v>
      </c>
      <c r="L1826" s="49">
        <v>3093260.435334682</v>
      </c>
      <c r="M1826" s="50">
        <f t="shared" si="32"/>
        <v>36</v>
      </c>
      <c r="N1826" s="68" t="s">
        <v>349</v>
      </c>
    </row>
    <row r="1827" spans="1:14" ht="95.25" customHeight="1" x14ac:dyDescent="0.25">
      <c r="A1827" s="86">
        <v>1819</v>
      </c>
      <c r="B1827" s="50" t="s">
        <v>1990</v>
      </c>
      <c r="C1827" s="69" t="s">
        <v>1991</v>
      </c>
      <c r="D1827" s="69" t="s">
        <v>45</v>
      </c>
      <c r="E1827" s="69" t="s">
        <v>1405</v>
      </c>
      <c r="F1827" s="69" t="s">
        <v>1406</v>
      </c>
      <c r="G1827" s="87" t="s">
        <v>1407</v>
      </c>
      <c r="H1827" s="47">
        <v>30</v>
      </c>
      <c r="I1827" s="48">
        <v>1</v>
      </c>
      <c r="J1827" s="50" t="s">
        <v>1408</v>
      </c>
      <c r="K1827" s="46">
        <v>418879.44999999995</v>
      </c>
      <c r="L1827" s="49">
        <v>418879.4499999999</v>
      </c>
      <c r="M1827" s="50">
        <f t="shared" si="32"/>
        <v>1</v>
      </c>
      <c r="N1827" s="68" t="s">
        <v>349</v>
      </c>
    </row>
    <row r="1828" spans="1:14" ht="95.25" customHeight="1" x14ac:dyDescent="0.25">
      <c r="A1828" s="86">
        <v>1820</v>
      </c>
      <c r="B1828" s="50" t="s">
        <v>1990</v>
      </c>
      <c r="C1828" s="69" t="s">
        <v>1991</v>
      </c>
      <c r="D1828" s="69" t="s">
        <v>45</v>
      </c>
      <c r="E1828" s="69" t="s">
        <v>1405</v>
      </c>
      <c r="F1828" s="69" t="s">
        <v>1719</v>
      </c>
      <c r="G1828" s="87" t="s">
        <v>1720</v>
      </c>
      <c r="H1828" s="47">
        <v>30</v>
      </c>
      <c r="I1828" s="48">
        <v>0.65</v>
      </c>
      <c r="J1828" s="50" t="s">
        <v>1408</v>
      </c>
      <c r="K1828" s="46">
        <v>459129.44999999995</v>
      </c>
      <c r="L1828" s="49">
        <v>459129.4499999999</v>
      </c>
      <c r="M1828" s="50">
        <f t="shared" si="32"/>
        <v>2</v>
      </c>
      <c r="N1828" s="68" t="s">
        <v>349</v>
      </c>
    </row>
    <row r="1829" spans="1:14" ht="95.25" customHeight="1" x14ac:dyDescent="0.25">
      <c r="A1829" s="86">
        <v>1821</v>
      </c>
      <c r="B1829" s="50" t="s">
        <v>1990</v>
      </c>
      <c r="C1829" s="69" t="s">
        <v>1991</v>
      </c>
      <c r="D1829" s="69" t="s">
        <v>45</v>
      </c>
      <c r="E1829" s="69" t="s">
        <v>1405</v>
      </c>
      <c r="F1829" s="69" t="s">
        <v>1406</v>
      </c>
      <c r="G1829" s="87" t="s">
        <v>1407</v>
      </c>
      <c r="H1829" s="47">
        <v>30</v>
      </c>
      <c r="I1829" s="48">
        <v>1</v>
      </c>
      <c r="J1829" s="50" t="s">
        <v>1409</v>
      </c>
      <c r="K1829" s="46">
        <v>488749.99999999994</v>
      </c>
      <c r="L1829" s="49">
        <v>488749.99999999983</v>
      </c>
      <c r="M1829" s="50">
        <f t="shared" si="32"/>
        <v>3</v>
      </c>
      <c r="N1829" s="68" t="s">
        <v>349</v>
      </c>
    </row>
    <row r="1830" spans="1:14" ht="95.25" customHeight="1" x14ac:dyDescent="0.25">
      <c r="A1830" s="86">
        <v>1822</v>
      </c>
      <c r="B1830" s="50" t="s">
        <v>1990</v>
      </c>
      <c r="C1830" s="69" t="s">
        <v>1991</v>
      </c>
      <c r="D1830" s="69" t="s">
        <v>29</v>
      </c>
      <c r="E1830" s="69" t="s">
        <v>1379</v>
      </c>
      <c r="F1830" s="69" t="s">
        <v>1460</v>
      </c>
      <c r="G1830" s="69" t="s">
        <v>1460</v>
      </c>
      <c r="H1830" s="47">
        <v>30</v>
      </c>
      <c r="I1830" s="48">
        <v>132</v>
      </c>
      <c r="J1830" s="50" t="s">
        <v>1409</v>
      </c>
      <c r="K1830" s="49">
        <v>540500</v>
      </c>
      <c r="L1830" s="49">
        <v>559693.25854630233</v>
      </c>
      <c r="M1830" s="50">
        <f t="shared" si="32"/>
        <v>4</v>
      </c>
      <c r="N1830" s="68" t="s">
        <v>349</v>
      </c>
    </row>
    <row r="1831" spans="1:14" ht="95.25" customHeight="1" x14ac:dyDescent="0.25">
      <c r="A1831" s="86">
        <v>1823</v>
      </c>
      <c r="B1831" s="50" t="s">
        <v>1990</v>
      </c>
      <c r="C1831" s="69" t="s">
        <v>1991</v>
      </c>
      <c r="D1831" s="69" t="s">
        <v>45</v>
      </c>
      <c r="E1831" s="69" t="s">
        <v>1405</v>
      </c>
      <c r="F1831" s="69" t="s">
        <v>1719</v>
      </c>
      <c r="G1831" s="87" t="s">
        <v>1720</v>
      </c>
      <c r="H1831" s="47">
        <v>30</v>
      </c>
      <c r="I1831" s="48">
        <v>0.65</v>
      </c>
      <c r="J1831" s="50" t="s">
        <v>1409</v>
      </c>
      <c r="K1831" s="46">
        <v>529000</v>
      </c>
      <c r="L1831" s="49">
        <v>529000</v>
      </c>
      <c r="M1831" s="50">
        <f t="shared" si="32"/>
        <v>5</v>
      </c>
      <c r="N1831" s="68" t="s">
        <v>349</v>
      </c>
    </row>
    <row r="1832" spans="1:14" ht="95.25" customHeight="1" x14ac:dyDescent="0.25">
      <c r="A1832" s="86">
        <v>1824</v>
      </c>
      <c r="B1832" s="50" t="s">
        <v>1990</v>
      </c>
      <c r="C1832" s="69" t="s">
        <v>1991</v>
      </c>
      <c r="D1832" s="69" t="s">
        <v>45</v>
      </c>
      <c r="E1832" s="69" t="s">
        <v>1405</v>
      </c>
      <c r="F1832" s="69" t="s">
        <v>1406</v>
      </c>
      <c r="G1832" s="87" t="s">
        <v>1407</v>
      </c>
      <c r="H1832" s="47">
        <v>30</v>
      </c>
      <c r="I1832" s="48">
        <v>1</v>
      </c>
      <c r="J1832" s="50" t="s">
        <v>292</v>
      </c>
      <c r="K1832" s="46">
        <v>539522.5</v>
      </c>
      <c r="L1832" s="49">
        <v>539522.5</v>
      </c>
      <c r="M1832" s="50">
        <f t="shared" si="32"/>
        <v>6</v>
      </c>
      <c r="N1832" s="68" t="s">
        <v>349</v>
      </c>
    </row>
    <row r="1833" spans="1:14" ht="95.25" customHeight="1" x14ac:dyDescent="0.25">
      <c r="A1833" s="86">
        <v>1825</v>
      </c>
      <c r="B1833" s="50" t="s">
        <v>1990</v>
      </c>
      <c r="C1833" s="69" t="s">
        <v>1991</v>
      </c>
      <c r="D1833" s="69" t="s">
        <v>29</v>
      </c>
      <c r="E1833" s="69" t="s">
        <v>1379</v>
      </c>
      <c r="F1833" s="69" t="s">
        <v>1460</v>
      </c>
      <c r="G1833" s="69" t="s">
        <v>1460</v>
      </c>
      <c r="H1833" s="47">
        <v>30</v>
      </c>
      <c r="I1833" s="48">
        <v>132</v>
      </c>
      <c r="J1833" s="50" t="s">
        <v>292</v>
      </c>
      <c r="K1833" s="49">
        <v>592250</v>
      </c>
      <c r="L1833" s="49">
        <v>613280.91096031014</v>
      </c>
      <c r="M1833" s="50">
        <f t="shared" si="32"/>
        <v>7</v>
      </c>
      <c r="N1833" s="68" t="s">
        <v>349</v>
      </c>
    </row>
    <row r="1834" spans="1:14" ht="95.25" customHeight="1" x14ac:dyDescent="0.25">
      <c r="A1834" s="86">
        <v>1826</v>
      </c>
      <c r="B1834" s="50" t="s">
        <v>1990</v>
      </c>
      <c r="C1834" s="69" t="s">
        <v>1991</v>
      </c>
      <c r="D1834" s="69" t="s">
        <v>45</v>
      </c>
      <c r="E1834" s="69" t="s">
        <v>1405</v>
      </c>
      <c r="F1834" s="69" t="s">
        <v>1719</v>
      </c>
      <c r="G1834" s="87" t="s">
        <v>1720</v>
      </c>
      <c r="H1834" s="47">
        <v>30</v>
      </c>
      <c r="I1834" s="48">
        <v>0.65</v>
      </c>
      <c r="J1834" s="50" t="s">
        <v>292</v>
      </c>
      <c r="K1834" s="46">
        <v>579772.5</v>
      </c>
      <c r="L1834" s="49">
        <v>579772.5</v>
      </c>
      <c r="M1834" s="50">
        <f t="shared" si="32"/>
        <v>8</v>
      </c>
      <c r="N1834" s="68" t="s">
        <v>349</v>
      </c>
    </row>
    <row r="1835" spans="1:14" ht="95.25" customHeight="1" x14ac:dyDescent="0.25">
      <c r="A1835" s="86">
        <v>1827</v>
      </c>
      <c r="B1835" s="50" t="s">
        <v>1990</v>
      </c>
      <c r="C1835" s="69" t="s">
        <v>1991</v>
      </c>
      <c r="D1835" s="69" t="s">
        <v>1438</v>
      </c>
      <c r="E1835" s="69" t="s">
        <v>1439</v>
      </c>
      <c r="F1835" s="69" t="s">
        <v>1440</v>
      </c>
      <c r="G1835" s="69" t="s">
        <v>1440</v>
      </c>
      <c r="H1835" s="47">
        <v>60</v>
      </c>
      <c r="I1835" s="48" t="s">
        <v>176</v>
      </c>
      <c r="J1835" s="50" t="s">
        <v>1992</v>
      </c>
      <c r="K1835" s="49">
        <v>710195.45</v>
      </c>
      <c r="L1835" s="49">
        <v>718594.00234831194</v>
      </c>
      <c r="M1835" s="50">
        <f t="shared" si="32"/>
        <v>9</v>
      </c>
      <c r="N1835" s="68" t="s">
        <v>349</v>
      </c>
    </row>
    <row r="1836" spans="1:14" ht="95.25" customHeight="1" x14ac:dyDescent="0.25">
      <c r="A1836" s="86">
        <v>1828</v>
      </c>
      <c r="B1836" s="50" t="s">
        <v>1990</v>
      </c>
      <c r="C1836" s="69" t="s">
        <v>1991</v>
      </c>
      <c r="D1836" s="69" t="s">
        <v>1438</v>
      </c>
      <c r="E1836" s="69" t="s">
        <v>1465</v>
      </c>
      <c r="F1836" s="69" t="s">
        <v>1728</v>
      </c>
      <c r="G1836" s="69" t="s">
        <v>1467</v>
      </c>
      <c r="H1836" s="47">
        <v>60</v>
      </c>
      <c r="I1836" s="48" t="s">
        <v>81</v>
      </c>
      <c r="J1836" s="50" t="s">
        <v>1992</v>
      </c>
      <c r="K1836" s="49">
        <v>733777.35</v>
      </c>
      <c r="L1836" s="49">
        <v>727511.48817683896</v>
      </c>
      <c r="M1836" s="50">
        <f t="shared" si="32"/>
        <v>10</v>
      </c>
      <c r="N1836" s="68" t="s">
        <v>349</v>
      </c>
    </row>
    <row r="1837" spans="1:14" ht="95.25" customHeight="1" x14ac:dyDescent="0.25">
      <c r="A1837" s="86">
        <v>1829</v>
      </c>
      <c r="B1837" s="51" t="s">
        <v>1990</v>
      </c>
      <c r="C1837" s="69" t="s">
        <v>1991</v>
      </c>
      <c r="D1837" s="69" t="s">
        <v>360</v>
      </c>
      <c r="E1837" s="69" t="s">
        <v>287</v>
      </c>
      <c r="F1837" s="69" t="s">
        <v>294</v>
      </c>
      <c r="G1837" s="87" t="s">
        <v>1924</v>
      </c>
      <c r="H1837" s="47" t="s">
        <v>448</v>
      </c>
      <c r="I1837" s="48" t="s">
        <v>1326</v>
      </c>
      <c r="J1837" s="50" t="s">
        <v>292</v>
      </c>
      <c r="K1837" s="97">
        <v>756773</v>
      </c>
      <c r="L1837" s="49">
        <v>801561.59034801391</v>
      </c>
      <c r="M1837" s="50">
        <f t="shared" si="32"/>
        <v>11</v>
      </c>
      <c r="N1837" s="68" t="s">
        <v>349</v>
      </c>
    </row>
    <row r="1838" spans="1:14" ht="95.25" customHeight="1" x14ac:dyDescent="0.25">
      <c r="A1838" s="86">
        <v>1830</v>
      </c>
      <c r="B1838" s="50" t="s">
        <v>1990</v>
      </c>
      <c r="C1838" s="69" t="s">
        <v>1991</v>
      </c>
      <c r="D1838" s="69" t="s">
        <v>848</v>
      </c>
      <c r="E1838" s="69" t="s">
        <v>849</v>
      </c>
      <c r="F1838" s="69" t="s">
        <v>1415</v>
      </c>
      <c r="G1838" s="87" t="s">
        <v>1416</v>
      </c>
      <c r="H1838" s="47">
        <v>90</v>
      </c>
      <c r="I1838" s="48" t="s">
        <v>81</v>
      </c>
      <c r="J1838" s="50" t="s">
        <v>1360</v>
      </c>
      <c r="K1838" s="49">
        <v>760143.69</v>
      </c>
      <c r="L1838" s="49">
        <v>755294.52450950514</v>
      </c>
      <c r="M1838" s="50">
        <f t="shared" si="32"/>
        <v>12</v>
      </c>
      <c r="N1838" s="68" t="s">
        <v>349</v>
      </c>
    </row>
    <row r="1839" spans="1:14" ht="95.25" customHeight="1" x14ac:dyDescent="0.25">
      <c r="A1839" s="86">
        <v>1831</v>
      </c>
      <c r="B1839" s="50" t="s">
        <v>1990</v>
      </c>
      <c r="C1839" s="69" t="s">
        <v>1991</v>
      </c>
      <c r="D1839" s="69" t="s">
        <v>848</v>
      </c>
      <c r="E1839" s="69" t="s">
        <v>849</v>
      </c>
      <c r="F1839" s="69" t="s">
        <v>1424</v>
      </c>
      <c r="G1839" s="87" t="s">
        <v>1425</v>
      </c>
      <c r="H1839" s="47">
        <v>90</v>
      </c>
      <c r="I1839" s="48" t="s">
        <v>81</v>
      </c>
      <c r="J1839" s="50" t="s">
        <v>1360</v>
      </c>
      <c r="K1839" s="49">
        <v>768818.79</v>
      </c>
      <c r="L1839" s="49">
        <v>764014.69087899174</v>
      </c>
      <c r="M1839" s="50">
        <f t="shared" si="32"/>
        <v>13</v>
      </c>
      <c r="N1839" s="68" t="s">
        <v>349</v>
      </c>
    </row>
    <row r="1840" spans="1:14" ht="95.25" customHeight="1" x14ac:dyDescent="0.25">
      <c r="A1840" s="86">
        <v>1832</v>
      </c>
      <c r="B1840" s="50" t="s">
        <v>1990</v>
      </c>
      <c r="C1840" s="69" t="s">
        <v>1991</v>
      </c>
      <c r="D1840" s="69" t="s">
        <v>848</v>
      </c>
      <c r="E1840" s="69" t="s">
        <v>849</v>
      </c>
      <c r="F1840" s="69" t="s">
        <v>1976</v>
      </c>
      <c r="G1840" s="87" t="s">
        <v>1977</v>
      </c>
      <c r="H1840" s="47">
        <v>90</v>
      </c>
      <c r="I1840" s="48" t="s">
        <v>81</v>
      </c>
      <c r="J1840" s="50" t="s">
        <v>1360</v>
      </c>
      <c r="K1840" s="49">
        <v>795752.90999999992</v>
      </c>
      <c r="L1840" s="49">
        <v>790676.58350950072</v>
      </c>
      <c r="M1840" s="50">
        <f t="shared" si="32"/>
        <v>14</v>
      </c>
      <c r="N1840" s="68" t="s">
        <v>349</v>
      </c>
    </row>
    <row r="1841" spans="1:14" ht="95.25" customHeight="1" x14ac:dyDescent="0.25">
      <c r="A1841" s="86">
        <v>1833</v>
      </c>
      <c r="B1841" s="50" t="s">
        <v>1990</v>
      </c>
      <c r="C1841" s="69" t="s">
        <v>1991</v>
      </c>
      <c r="D1841" s="69" t="s">
        <v>848</v>
      </c>
      <c r="E1841" s="69" t="s">
        <v>849</v>
      </c>
      <c r="F1841" s="69" t="s">
        <v>1430</v>
      </c>
      <c r="G1841" s="87" t="s">
        <v>1431</v>
      </c>
      <c r="H1841" s="47">
        <v>90</v>
      </c>
      <c r="I1841" s="48" t="s">
        <v>81</v>
      </c>
      <c r="J1841" s="50" t="s">
        <v>1360</v>
      </c>
      <c r="K1841" s="49">
        <v>796083.3899999999</v>
      </c>
      <c r="L1841" s="49">
        <v>790940.97500691097</v>
      </c>
      <c r="M1841" s="50">
        <f t="shared" si="32"/>
        <v>15</v>
      </c>
      <c r="N1841" s="68" t="s">
        <v>349</v>
      </c>
    </row>
    <row r="1842" spans="1:14" ht="95.25" customHeight="1" x14ac:dyDescent="0.25">
      <c r="A1842" s="86">
        <v>1834</v>
      </c>
      <c r="B1842" s="50" t="s">
        <v>1990</v>
      </c>
      <c r="C1842" s="69" t="s">
        <v>1991</v>
      </c>
      <c r="D1842" s="69" t="s">
        <v>848</v>
      </c>
      <c r="E1842" s="69" t="s">
        <v>849</v>
      </c>
      <c r="F1842" s="69" t="s">
        <v>1978</v>
      </c>
      <c r="G1842" s="87" t="s">
        <v>1979</v>
      </c>
      <c r="H1842" s="47">
        <v>90</v>
      </c>
      <c r="I1842" s="48" t="s">
        <v>81</v>
      </c>
      <c r="J1842" s="50" t="s">
        <v>1360</v>
      </c>
      <c r="K1842" s="49">
        <v>816903.62999999989</v>
      </c>
      <c r="L1842" s="49">
        <v>811667.75716256548</v>
      </c>
      <c r="M1842" s="50">
        <f t="shared" si="32"/>
        <v>16</v>
      </c>
      <c r="N1842" s="68" t="s">
        <v>349</v>
      </c>
    </row>
    <row r="1843" spans="1:14" ht="95.25" customHeight="1" x14ac:dyDescent="0.25">
      <c r="A1843" s="86">
        <v>1835</v>
      </c>
      <c r="B1843" s="50" t="s">
        <v>1990</v>
      </c>
      <c r="C1843" s="69" t="s">
        <v>1991</v>
      </c>
      <c r="D1843" s="69" t="s">
        <v>25</v>
      </c>
      <c r="E1843" s="69" t="s">
        <v>1347</v>
      </c>
      <c r="F1843" s="69" t="s">
        <v>1442</v>
      </c>
      <c r="G1843" s="87" t="s">
        <v>1443</v>
      </c>
      <c r="H1843" s="47">
        <v>80</v>
      </c>
      <c r="I1843" s="48" t="s">
        <v>81</v>
      </c>
      <c r="J1843" s="50" t="s">
        <v>1350</v>
      </c>
      <c r="K1843" s="49">
        <v>825049.1</v>
      </c>
      <c r="L1843" s="49">
        <v>819081.36022860091</v>
      </c>
      <c r="M1843" s="50">
        <f t="shared" si="32"/>
        <v>17</v>
      </c>
      <c r="N1843" s="68" t="s">
        <v>349</v>
      </c>
    </row>
    <row r="1844" spans="1:14" ht="95.25" customHeight="1" x14ac:dyDescent="0.25">
      <c r="A1844" s="86">
        <v>1836</v>
      </c>
      <c r="B1844" s="50" t="s">
        <v>1990</v>
      </c>
      <c r="C1844" s="69" t="s">
        <v>1991</v>
      </c>
      <c r="D1844" s="69" t="s">
        <v>25</v>
      </c>
      <c r="E1844" s="69" t="s">
        <v>1347</v>
      </c>
      <c r="F1844" s="69" t="s">
        <v>1446</v>
      </c>
      <c r="G1844" s="87" t="s">
        <v>1447</v>
      </c>
      <c r="H1844" s="47">
        <v>80</v>
      </c>
      <c r="I1844" s="48" t="s">
        <v>81</v>
      </c>
      <c r="J1844" s="50" t="s">
        <v>1350</v>
      </c>
      <c r="K1844" s="49">
        <v>831922.65</v>
      </c>
      <c r="L1844" s="49">
        <v>825905.19251155143</v>
      </c>
      <c r="M1844" s="50">
        <f t="shared" si="32"/>
        <v>18</v>
      </c>
      <c r="N1844" s="68" t="s">
        <v>349</v>
      </c>
    </row>
    <row r="1845" spans="1:14" ht="95.25" customHeight="1" x14ac:dyDescent="0.25">
      <c r="A1845" s="86">
        <v>1837</v>
      </c>
      <c r="B1845" s="50" t="s">
        <v>1990</v>
      </c>
      <c r="C1845" s="69" t="s">
        <v>1991</v>
      </c>
      <c r="D1845" s="69" t="s">
        <v>138</v>
      </c>
      <c r="E1845" s="69" t="s">
        <v>1394</v>
      </c>
      <c r="F1845" s="69" t="s">
        <v>1410</v>
      </c>
      <c r="G1845" s="87" t="s">
        <v>1411</v>
      </c>
      <c r="H1845" s="50" t="s">
        <v>1356</v>
      </c>
      <c r="I1845" s="48" t="s">
        <v>81</v>
      </c>
      <c r="J1845" s="50" t="s">
        <v>1357</v>
      </c>
      <c r="K1845" s="49">
        <v>848302.1</v>
      </c>
      <c r="L1845" s="49">
        <v>841944.59141433716</v>
      </c>
      <c r="M1845" s="50">
        <f t="shared" si="32"/>
        <v>19</v>
      </c>
      <c r="N1845" s="68" t="s">
        <v>349</v>
      </c>
    </row>
    <row r="1846" spans="1:14" ht="95.25" customHeight="1" x14ac:dyDescent="0.25">
      <c r="A1846" s="86">
        <v>1838</v>
      </c>
      <c r="B1846" s="50" t="s">
        <v>1990</v>
      </c>
      <c r="C1846" s="69" t="s">
        <v>1991</v>
      </c>
      <c r="D1846" s="69" t="s">
        <v>44</v>
      </c>
      <c r="E1846" s="69" t="s">
        <v>1361</v>
      </c>
      <c r="F1846" s="69" t="s">
        <v>1976</v>
      </c>
      <c r="G1846" s="69" t="s">
        <v>1993</v>
      </c>
      <c r="H1846" s="47">
        <v>30</v>
      </c>
      <c r="I1846" s="48" t="s">
        <v>1363</v>
      </c>
      <c r="J1846" s="50" t="s">
        <v>1364</v>
      </c>
      <c r="K1846" s="49">
        <v>880680</v>
      </c>
      <c r="L1846" s="49">
        <v>875061.9002639238</v>
      </c>
      <c r="M1846" s="50">
        <f t="shared" si="32"/>
        <v>20</v>
      </c>
      <c r="N1846" s="68" t="s">
        <v>349</v>
      </c>
    </row>
    <row r="1847" spans="1:14" ht="95.25" customHeight="1" x14ac:dyDescent="0.25">
      <c r="A1847" s="86">
        <v>1839</v>
      </c>
      <c r="B1847" s="50" t="s">
        <v>1990</v>
      </c>
      <c r="C1847" s="69" t="s">
        <v>1991</v>
      </c>
      <c r="D1847" s="69" t="s">
        <v>44</v>
      </c>
      <c r="E1847" s="69" t="s">
        <v>1361</v>
      </c>
      <c r="F1847" s="109" t="s">
        <v>1978</v>
      </c>
      <c r="G1847" s="109" t="s">
        <v>1994</v>
      </c>
      <c r="H1847" s="47">
        <v>30</v>
      </c>
      <c r="I1847" s="48" t="s">
        <v>1363</v>
      </c>
      <c r="J1847" s="50" t="s">
        <v>1364</v>
      </c>
      <c r="K1847" s="49">
        <v>890680.01</v>
      </c>
      <c r="L1847" s="49">
        <v>884971.27386523131</v>
      </c>
      <c r="M1847" s="50">
        <f t="shared" si="32"/>
        <v>21</v>
      </c>
      <c r="N1847" s="68" t="s">
        <v>349</v>
      </c>
    </row>
    <row r="1848" spans="1:14" ht="95.25" customHeight="1" x14ac:dyDescent="0.25">
      <c r="A1848" s="86">
        <v>1840</v>
      </c>
      <c r="B1848" s="50" t="s">
        <v>1990</v>
      </c>
      <c r="C1848" s="69" t="s">
        <v>1991</v>
      </c>
      <c r="D1848" s="69" t="s">
        <v>47</v>
      </c>
      <c r="E1848" s="69" t="s">
        <v>1500</v>
      </c>
      <c r="F1848" s="69" t="s">
        <v>1702</v>
      </c>
      <c r="G1848" s="87" t="s">
        <v>1467</v>
      </c>
      <c r="H1848" s="47">
        <v>45</v>
      </c>
      <c r="I1848" s="48" t="s">
        <v>1703</v>
      </c>
      <c r="J1848" s="50" t="s">
        <v>1503</v>
      </c>
      <c r="K1848" s="49">
        <v>942942.5</v>
      </c>
      <c r="L1848" s="49">
        <v>955405.32331453008</v>
      </c>
      <c r="M1848" s="50">
        <f t="shared" si="32"/>
        <v>22</v>
      </c>
      <c r="N1848" s="68" t="s">
        <v>349</v>
      </c>
    </row>
    <row r="1849" spans="1:14" ht="95.25" customHeight="1" x14ac:dyDescent="0.25">
      <c r="A1849" s="86">
        <v>1841</v>
      </c>
      <c r="B1849" s="50" t="s">
        <v>1990</v>
      </c>
      <c r="C1849" s="69" t="s">
        <v>1991</v>
      </c>
      <c r="D1849" s="69" t="s">
        <v>26</v>
      </c>
      <c r="E1849" s="69" t="s">
        <v>1394</v>
      </c>
      <c r="F1849" s="69" t="s">
        <v>1995</v>
      </c>
      <c r="G1849" s="87" t="s">
        <v>1996</v>
      </c>
      <c r="H1849" s="47">
        <v>90</v>
      </c>
      <c r="I1849" s="48" t="s">
        <v>1457</v>
      </c>
      <c r="J1849" s="50" t="s">
        <v>1997</v>
      </c>
      <c r="K1849" s="49">
        <v>954618.45</v>
      </c>
      <c r="L1849" s="49">
        <v>1044902.231432097</v>
      </c>
      <c r="M1849" s="50">
        <f t="shared" si="32"/>
        <v>23</v>
      </c>
      <c r="N1849" s="68" t="s">
        <v>349</v>
      </c>
    </row>
    <row r="1850" spans="1:14" ht="95.25" customHeight="1" x14ac:dyDescent="0.25">
      <c r="A1850" s="86">
        <v>1842</v>
      </c>
      <c r="B1850" s="50" t="s">
        <v>1990</v>
      </c>
      <c r="C1850" s="69" t="s">
        <v>1991</v>
      </c>
      <c r="D1850" s="69" t="s">
        <v>46</v>
      </c>
      <c r="E1850" s="69" t="s">
        <v>1465</v>
      </c>
      <c r="F1850" s="69" t="s">
        <v>1475</v>
      </c>
      <c r="G1850" s="87" t="s">
        <v>1467</v>
      </c>
      <c r="H1850" s="47">
        <v>90</v>
      </c>
      <c r="I1850" s="48">
        <v>0</v>
      </c>
      <c r="J1850" s="50" t="s">
        <v>1476</v>
      </c>
      <c r="K1850" s="49">
        <v>1061714.73</v>
      </c>
      <c r="L1850" s="49">
        <v>1061714.7299999997</v>
      </c>
      <c r="M1850" s="50">
        <f t="shared" si="32"/>
        <v>24</v>
      </c>
      <c r="N1850" s="68" t="s">
        <v>349</v>
      </c>
    </row>
    <row r="1851" spans="1:14" ht="95.25" customHeight="1" x14ac:dyDescent="0.25">
      <c r="A1851" s="86">
        <v>1843</v>
      </c>
      <c r="B1851" s="50" t="s">
        <v>1998</v>
      </c>
      <c r="C1851" s="69" t="s">
        <v>1999</v>
      </c>
      <c r="D1851" s="69" t="s">
        <v>45</v>
      </c>
      <c r="E1851" s="69" t="s">
        <v>1405</v>
      </c>
      <c r="F1851" s="69" t="s">
        <v>1406</v>
      </c>
      <c r="G1851" s="87" t="s">
        <v>1407</v>
      </c>
      <c r="H1851" s="47">
        <v>30</v>
      </c>
      <c r="I1851" s="48">
        <v>1</v>
      </c>
      <c r="J1851" s="50" t="s">
        <v>1408</v>
      </c>
      <c r="K1851" s="46">
        <v>432457.49999999994</v>
      </c>
      <c r="L1851" s="49">
        <v>432457.49999999988</v>
      </c>
      <c r="M1851" s="50">
        <f t="shared" si="32"/>
        <v>1</v>
      </c>
      <c r="N1851" s="68" t="s">
        <v>349</v>
      </c>
    </row>
    <row r="1852" spans="1:14" ht="95.25" customHeight="1" x14ac:dyDescent="0.25">
      <c r="A1852" s="86">
        <v>1844</v>
      </c>
      <c r="B1852" s="50" t="s">
        <v>1998</v>
      </c>
      <c r="C1852" s="69" t="s">
        <v>1999</v>
      </c>
      <c r="D1852" s="69" t="s">
        <v>45</v>
      </c>
      <c r="E1852" s="69" t="s">
        <v>1405</v>
      </c>
      <c r="F1852" s="69" t="s">
        <v>1719</v>
      </c>
      <c r="G1852" s="87" t="s">
        <v>1720</v>
      </c>
      <c r="H1852" s="47">
        <v>30</v>
      </c>
      <c r="I1852" s="48">
        <v>0.65</v>
      </c>
      <c r="J1852" s="50" t="s">
        <v>1408</v>
      </c>
      <c r="K1852" s="46">
        <v>472707.49999999994</v>
      </c>
      <c r="L1852" s="49">
        <v>472707.49999999983</v>
      </c>
      <c r="M1852" s="50">
        <f t="shared" si="32"/>
        <v>2</v>
      </c>
      <c r="N1852" s="68" t="s">
        <v>349</v>
      </c>
    </row>
    <row r="1853" spans="1:14" ht="95.25" customHeight="1" x14ac:dyDescent="0.25">
      <c r="A1853" s="86">
        <v>1845</v>
      </c>
      <c r="B1853" s="50" t="s">
        <v>1998</v>
      </c>
      <c r="C1853" s="69" t="s">
        <v>1999</v>
      </c>
      <c r="D1853" s="69" t="s">
        <v>45</v>
      </c>
      <c r="E1853" s="69" t="s">
        <v>1405</v>
      </c>
      <c r="F1853" s="69" t="s">
        <v>1406</v>
      </c>
      <c r="G1853" s="87" t="s">
        <v>1407</v>
      </c>
      <c r="H1853" s="47">
        <v>30</v>
      </c>
      <c r="I1853" s="48">
        <v>1</v>
      </c>
      <c r="J1853" s="50" t="s">
        <v>1409</v>
      </c>
      <c r="K1853" s="46">
        <v>552000</v>
      </c>
      <c r="L1853" s="49">
        <v>552000</v>
      </c>
      <c r="M1853" s="50">
        <f t="shared" si="32"/>
        <v>3</v>
      </c>
      <c r="N1853" s="68" t="s">
        <v>349</v>
      </c>
    </row>
    <row r="1854" spans="1:14" ht="95.25" customHeight="1" x14ac:dyDescent="0.25">
      <c r="A1854" s="86">
        <v>1846</v>
      </c>
      <c r="B1854" s="50" t="s">
        <v>1998</v>
      </c>
      <c r="C1854" s="69" t="s">
        <v>1999</v>
      </c>
      <c r="D1854" s="69" t="s">
        <v>29</v>
      </c>
      <c r="E1854" s="69" t="s">
        <v>1379</v>
      </c>
      <c r="F1854" s="69" t="s">
        <v>1460</v>
      </c>
      <c r="G1854" s="69" t="s">
        <v>1460</v>
      </c>
      <c r="H1854" s="47">
        <v>21</v>
      </c>
      <c r="I1854" s="48">
        <v>132</v>
      </c>
      <c r="J1854" s="50" t="s">
        <v>1409</v>
      </c>
      <c r="K1854" s="49">
        <v>598000</v>
      </c>
      <c r="L1854" s="49">
        <v>619235.09456186648</v>
      </c>
      <c r="M1854" s="50">
        <f t="shared" si="32"/>
        <v>4</v>
      </c>
      <c r="N1854" s="68" t="s">
        <v>349</v>
      </c>
    </row>
    <row r="1855" spans="1:14" ht="95.25" customHeight="1" x14ac:dyDescent="0.25">
      <c r="A1855" s="86">
        <v>1847</v>
      </c>
      <c r="B1855" s="50" t="s">
        <v>1998</v>
      </c>
      <c r="C1855" s="69" t="s">
        <v>1999</v>
      </c>
      <c r="D1855" s="69" t="s">
        <v>45</v>
      </c>
      <c r="E1855" s="69" t="s">
        <v>1405</v>
      </c>
      <c r="F1855" s="69" t="s">
        <v>1406</v>
      </c>
      <c r="G1855" s="87" t="s">
        <v>1407</v>
      </c>
      <c r="H1855" s="47">
        <v>30</v>
      </c>
      <c r="I1855" s="48">
        <v>1</v>
      </c>
      <c r="J1855" s="50" t="s">
        <v>292</v>
      </c>
      <c r="K1855" s="46">
        <v>588918.44999999995</v>
      </c>
      <c r="L1855" s="49">
        <v>588918.44999999995</v>
      </c>
      <c r="M1855" s="50">
        <f t="shared" si="32"/>
        <v>5</v>
      </c>
      <c r="N1855" s="68" t="s">
        <v>349</v>
      </c>
    </row>
    <row r="1856" spans="1:14" ht="95.25" customHeight="1" x14ac:dyDescent="0.25">
      <c r="A1856" s="86">
        <v>1848</v>
      </c>
      <c r="B1856" s="50" t="s">
        <v>1998</v>
      </c>
      <c r="C1856" s="69" t="s">
        <v>2000</v>
      </c>
      <c r="D1856" s="69" t="s">
        <v>29</v>
      </c>
      <c r="E1856" s="69" t="s">
        <v>1379</v>
      </c>
      <c r="F1856" s="69" t="s">
        <v>1460</v>
      </c>
      <c r="G1856" s="69" t="s">
        <v>1460</v>
      </c>
      <c r="H1856" s="47">
        <v>21</v>
      </c>
      <c r="I1856" s="48">
        <v>132</v>
      </c>
      <c r="J1856" s="50" t="s">
        <v>292</v>
      </c>
      <c r="K1856" s="49">
        <v>634800</v>
      </c>
      <c r="L1856" s="49">
        <v>657341.86961182754</v>
      </c>
      <c r="M1856" s="50">
        <f t="shared" si="32"/>
        <v>6</v>
      </c>
      <c r="N1856" s="68" t="s">
        <v>349</v>
      </c>
    </row>
    <row r="1857" spans="1:14" ht="95.25" customHeight="1" x14ac:dyDescent="0.25">
      <c r="A1857" s="86">
        <v>1849</v>
      </c>
      <c r="B1857" s="50" t="s">
        <v>1998</v>
      </c>
      <c r="C1857" s="69" t="s">
        <v>1999</v>
      </c>
      <c r="D1857" s="69" t="s">
        <v>45</v>
      </c>
      <c r="E1857" s="69" t="s">
        <v>1405</v>
      </c>
      <c r="F1857" s="69" t="s">
        <v>1719</v>
      </c>
      <c r="G1857" s="87" t="s">
        <v>1720</v>
      </c>
      <c r="H1857" s="47">
        <v>30</v>
      </c>
      <c r="I1857" s="48">
        <v>0.65</v>
      </c>
      <c r="J1857" s="50" t="s">
        <v>1409</v>
      </c>
      <c r="K1857" s="46">
        <v>592250</v>
      </c>
      <c r="L1857" s="49">
        <v>592250</v>
      </c>
      <c r="M1857" s="50">
        <f t="shared" si="32"/>
        <v>7</v>
      </c>
      <c r="N1857" s="68" t="s">
        <v>349</v>
      </c>
    </row>
    <row r="1858" spans="1:14" ht="95.25" customHeight="1" x14ac:dyDescent="0.25">
      <c r="A1858" s="86">
        <v>1850</v>
      </c>
      <c r="B1858" s="50" t="s">
        <v>1998</v>
      </c>
      <c r="C1858" s="69" t="s">
        <v>1999</v>
      </c>
      <c r="D1858" s="69" t="s">
        <v>33</v>
      </c>
      <c r="E1858" s="69" t="s">
        <v>2001</v>
      </c>
      <c r="F1858" s="69" t="s">
        <v>2002</v>
      </c>
      <c r="G1858" s="87" t="s">
        <v>2003</v>
      </c>
      <c r="H1858" s="47"/>
      <c r="I1858" s="48"/>
      <c r="J1858" s="50" t="s">
        <v>1409</v>
      </c>
      <c r="K1858" s="46">
        <v>652050</v>
      </c>
      <c r="L1858" s="49">
        <v>690640.70069416112</v>
      </c>
      <c r="M1858" s="50">
        <f t="shared" si="32"/>
        <v>8</v>
      </c>
      <c r="N1858" s="68" t="s">
        <v>349</v>
      </c>
    </row>
    <row r="1859" spans="1:14" ht="95.25" customHeight="1" x14ac:dyDescent="0.25">
      <c r="A1859" s="86">
        <v>1851</v>
      </c>
      <c r="B1859" s="50" t="s">
        <v>1998</v>
      </c>
      <c r="C1859" s="69" t="s">
        <v>1999</v>
      </c>
      <c r="D1859" s="69" t="s">
        <v>45</v>
      </c>
      <c r="E1859" s="69" t="s">
        <v>1405</v>
      </c>
      <c r="F1859" s="69" t="s">
        <v>1719</v>
      </c>
      <c r="G1859" s="87" t="s">
        <v>1720</v>
      </c>
      <c r="H1859" s="47">
        <v>30</v>
      </c>
      <c r="I1859" s="48">
        <v>0.65</v>
      </c>
      <c r="J1859" s="50" t="s">
        <v>292</v>
      </c>
      <c r="K1859" s="46">
        <v>629168.44999999995</v>
      </c>
      <c r="L1859" s="49">
        <v>629168.44999999995</v>
      </c>
      <c r="M1859" s="50">
        <f t="shared" si="32"/>
        <v>9</v>
      </c>
      <c r="N1859" s="68" t="s">
        <v>349</v>
      </c>
    </row>
    <row r="1860" spans="1:14" ht="95.25" customHeight="1" x14ac:dyDescent="0.25">
      <c r="A1860" s="86">
        <v>1852</v>
      </c>
      <c r="B1860" s="50" t="s">
        <v>1998</v>
      </c>
      <c r="C1860" s="69" t="s">
        <v>1999</v>
      </c>
      <c r="D1860" s="69" t="s">
        <v>1438</v>
      </c>
      <c r="E1860" s="69" t="s">
        <v>1439</v>
      </c>
      <c r="F1860" s="69" t="s">
        <v>1440</v>
      </c>
      <c r="G1860" s="69" t="s">
        <v>1440</v>
      </c>
      <c r="H1860" s="47">
        <v>60</v>
      </c>
      <c r="I1860" s="48" t="s">
        <v>176</v>
      </c>
      <c r="J1860" s="50" t="s">
        <v>1992</v>
      </c>
      <c r="K1860" s="49">
        <v>759188.9</v>
      </c>
      <c r="L1860" s="49">
        <v>768166.8337771137</v>
      </c>
      <c r="M1860" s="50">
        <f t="shared" si="32"/>
        <v>10</v>
      </c>
      <c r="N1860" s="68" t="s">
        <v>349</v>
      </c>
    </row>
    <row r="1861" spans="1:14" ht="95.25" customHeight="1" x14ac:dyDescent="0.25">
      <c r="A1861" s="86">
        <v>1853</v>
      </c>
      <c r="B1861" s="50" t="s">
        <v>1998</v>
      </c>
      <c r="C1861" s="69" t="s">
        <v>1999</v>
      </c>
      <c r="D1861" s="69" t="s">
        <v>1438</v>
      </c>
      <c r="E1861" s="69" t="s">
        <v>1465</v>
      </c>
      <c r="F1861" s="69" t="s">
        <v>1728</v>
      </c>
      <c r="G1861" s="69" t="s">
        <v>1467</v>
      </c>
      <c r="H1861" s="47">
        <v>60</v>
      </c>
      <c r="I1861" s="48" t="s">
        <v>81</v>
      </c>
      <c r="J1861" s="50" t="s">
        <v>1992</v>
      </c>
      <c r="K1861" s="49">
        <v>782770.8</v>
      </c>
      <c r="L1861" s="49">
        <v>776086.57395785628</v>
      </c>
      <c r="M1861" s="50">
        <f t="shared" si="32"/>
        <v>11</v>
      </c>
      <c r="N1861" s="68" t="s">
        <v>349</v>
      </c>
    </row>
    <row r="1862" spans="1:14" ht="95.25" customHeight="1" x14ac:dyDescent="0.25">
      <c r="A1862" s="86">
        <v>1854</v>
      </c>
      <c r="B1862" s="51" t="s">
        <v>1998</v>
      </c>
      <c r="C1862" s="69" t="s">
        <v>1999</v>
      </c>
      <c r="D1862" s="69" t="s">
        <v>360</v>
      </c>
      <c r="E1862" s="69" t="s">
        <v>287</v>
      </c>
      <c r="F1862" s="69" t="s">
        <v>294</v>
      </c>
      <c r="G1862" s="87" t="s">
        <v>1924</v>
      </c>
      <c r="H1862" s="47" t="s">
        <v>448</v>
      </c>
      <c r="I1862" s="48" t="s">
        <v>1326</v>
      </c>
      <c r="J1862" s="50" t="s">
        <v>292</v>
      </c>
      <c r="K1862" s="97">
        <v>786168</v>
      </c>
      <c r="L1862" s="49">
        <v>832696.29381692712</v>
      </c>
      <c r="M1862" s="50">
        <f t="shared" si="32"/>
        <v>12</v>
      </c>
      <c r="N1862" s="68" t="s">
        <v>349</v>
      </c>
    </row>
    <row r="1863" spans="1:14" ht="95.25" customHeight="1" x14ac:dyDescent="0.25">
      <c r="A1863" s="86">
        <v>1855</v>
      </c>
      <c r="B1863" s="50" t="s">
        <v>1998</v>
      </c>
      <c r="C1863" s="69" t="s">
        <v>1999</v>
      </c>
      <c r="D1863" s="69" t="s">
        <v>25</v>
      </c>
      <c r="E1863" s="69" t="s">
        <v>1347</v>
      </c>
      <c r="F1863" s="69" t="s">
        <v>1442</v>
      </c>
      <c r="G1863" s="87" t="s">
        <v>1443</v>
      </c>
      <c r="H1863" s="47">
        <v>80</v>
      </c>
      <c r="I1863" s="48" t="s">
        <v>81</v>
      </c>
      <c r="J1863" s="50" t="s">
        <v>1350</v>
      </c>
      <c r="K1863" s="49">
        <v>876799.1</v>
      </c>
      <c r="L1863" s="49">
        <v>870457.0424659733</v>
      </c>
      <c r="M1863" s="50">
        <f t="shared" si="32"/>
        <v>13</v>
      </c>
      <c r="N1863" s="68" t="s">
        <v>349</v>
      </c>
    </row>
    <row r="1864" spans="1:14" ht="95.25" customHeight="1" x14ac:dyDescent="0.25">
      <c r="A1864" s="86">
        <v>1856</v>
      </c>
      <c r="B1864" s="50" t="s">
        <v>1998</v>
      </c>
      <c r="C1864" s="69" t="s">
        <v>1999</v>
      </c>
      <c r="D1864" s="69" t="s">
        <v>25</v>
      </c>
      <c r="E1864" s="69" t="s">
        <v>1347</v>
      </c>
      <c r="F1864" s="69" t="s">
        <v>1446</v>
      </c>
      <c r="G1864" s="87" t="s">
        <v>1447</v>
      </c>
      <c r="H1864" s="47">
        <v>80</v>
      </c>
      <c r="I1864" s="48" t="s">
        <v>81</v>
      </c>
      <c r="J1864" s="50" t="s">
        <v>1350</v>
      </c>
      <c r="K1864" s="49">
        <v>883672.65</v>
      </c>
      <c r="L1864" s="49">
        <v>877280.87474892382</v>
      </c>
      <c r="M1864" s="50">
        <f t="shared" si="32"/>
        <v>14</v>
      </c>
      <c r="N1864" s="68" t="s">
        <v>349</v>
      </c>
    </row>
    <row r="1865" spans="1:14" ht="95.25" customHeight="1" x14ac:dyDescent="0.25">
      <c r="A1865" s="86">
        <v>1857</v>
      </c>
      <c r="B1865" s="50" t="s">
        <v>1998</v>
      </c>
      <c r="C1865" s="69" t="s">
        <v>1999</v>
      </c>
      <c r="D1865" s="69" t="s">
        <v>138</v>
      </c>
      <c r="E1865" s="69" t="s">
        <v>1394</v>
      </c>
      <c r="F1865" s="69" t="s">
        <v>1410</v>
      </c>
      <c r="G1865" s="87" t="s">
        <v>1411</v>
      </c>
      <c r="H1865" s="50" t="s">
        <v>1356</v>
      </c>
      <c r="I1865" s="48" t="s">
        <v>81</v>
      </c>
      <c r="J1865" s="50" t="s">
        <v>1357</v>
      </c>
      <c r="K1865" s="49">
        <v>919384.75</v>
      </c>
      <c r="L1865" s="49">
        <v>912494.52016129927</v>
      </c>
      <c r="M1865" s="50">
        <f t="shared" si="32"/>
        <v>15</v>
      </c>
      <c r="N1865" s="68" t="s">
        <v>349</v>
      </c>
    </row>
    <row r="1866" spans="1:14" ht="95.25" customHeight="1" x14ac:dyDescent="0.25">
      <c r="A1866" s="86">
        <v>1858</v>
      </c>
      <c r="B1866" s="50" t="s">
        <v>1998</v>
      </c>
      <c r="C1866" s="69" t="s">
        <v>1999</v>
      </c>
      <c r="D1866" s="69" t="s">
        <v>47</v>
      </c>
      <c r="E1866" s="69" t="s">
        <v>1500</v>
      </c>
      <c r="F1866" s="69" t="s">
        <v>1702</v>
      </c>
      <c r="G1866" s="87" t="s">
        <v>1467</v>
      </c>
      <c r="H1866" s="47">
        <v>45</v>
      </c>
      <c r="I1866" s="48" t="s">
        <v>1703</v>
      </c>
      <c r="J1866" s="50" t="s">
        <v>1503</v>
      </c>
      <c r="K1866" s="49">
        <v>969392.5</v>
      </c>
      <c r="L1866" s="49">
        <v>982204.91162629821</v>
      </c>
      <c r="M1866" s="50">
        <f t="shared" ref="M1866:M1929" si="33">IF(B1866=B1865,M1865+1,1)</f>
        <v>16</v>
      </c>
      <c r="N1866" s="68" t="s">
        <v>349</v>
      </c>
    </row>
    <row r="1867" spans="1:14" ht="95.25" customHeight="1" x14ac:dyDescent="0.25">
      <c r="A1867" s="86">
        <v>1859</v>
      </c>
      <c r="B1867" s="50" t="s">
        <v>1998</v>
      </c>
      <c r="C1867" s="69" t="s">
        <v>1999</v>
      </c>
      <c r="D1867" s="69" t="s">
        <v>46</v>
      </c>
      <c r="E1867" s="69" t="s">
        <v>1465</v>
      </c>
      <c r="F1867" s="69" t="s">
        <v>1475</v>
      </c>
      <c r="G1867" s="87" t="s">
        <v>1467</v>
      </c>
      <c r="H1867" s="47">
        <v>90</v>
      </c>
      <c r="I1867" s="48">
        <v>0</v>
      </c>
      <c r="J1867" s="50" t="s">
        <v>1476</v>
      </c>
      <c r="K1867" s="49">
        <v>1112555.56</v>
      </c>
      <c r="L1867" s="49">
        <v>1112555.56</v>
      </c>
      <c r="M1867" s="50">
        <f t="shared" si="33"/>
        <v>17</v>
      </c>
      <c r="N1867" s="68" t="s">
        <v>349</v>
      </c>
    </row>
    <row r="1868" spans="1:14" ht="95.25" customHeight="1" x14ac:dyDescent="0.25">
      <c r="A1868" s="86">
        <v>1860</v>
      </c>
      <c r="B1868" s="50" t="s">
        <v>1998</v>
      </c>
      <c r="C1868" s="69" t="s">
        <v>1999</v>
      </c>
      <c r="D1868" s="69" t="s">
        <v>26</v>
      </c>
      <c r="E1868" s="69" t="s">
        <v>1394</v>
      </c>
      <c r="F1868" s="69" t="s">
        <v>1995</v>
      </c>
      <c r="G1868" s="87" t="s">
        <v>1996</v>
      </c>
      <c r="H1868" s="47">
        <v>90</v>
      </c>
      <c r="I1868" s="48" t="s">
        <v>1457</v>
      </c>
      <c r="J1868" s="50" t="s">
        <v>1997</v>
      </c>
      <c r="K1868" s="49">
        <v>1242453.1000000001</v>
      </c>
      <c r="L1868" s="49">
        <v>1331472.7719988539</v>
      </c>
      <c r="M1868" s="50">
        <f t="shared" si="33"/>
        <v>18</v>
      </c>
      <c r="N1868" s="68" t="s">
        <v>349</v>
      </c>
    </row>
    <row r="1869" spans="1:14" ht="95.25" customHeight="1" x14ac:dyDescent="0.25">
      <c r="A1869" s="86">
        <v>1861</v>
      </c>
      <c r="B1869" s="50" t="s">
        <v>1998</v>
      </c>
      <c r="C1869" s="69" t="s">
        <v>1999</v>
      </c>
      <c r="D1869" s="69" t="s">
        <v>848</v>
      </c>
      <c r="E1869" s="69" t="s">
        <v>849</v>
      </c>
      <c r="F1869" s="69" t="s">
        <v>1415</v>
      </c>
      <c r="G1869" s="87" t="s">
        <v>1416</v>
      </c>
      <c r="H1869" s="47">
        <v>90</v>
      </c>
      <c r="I1869" s="48" t="s">
        <v>81</v>
      </c>
      <c r="J1869" s="50" t="s">
        <v>1360</v>
      </c>
      <c r="K1869" s="49">
        <v>1392294.0899999999</v>
      </c>
      <c r="L1869" s="49">
        <v>1383412.2633892337</v>
      </c>
      <c r="M1869" s="50">
        <f t="shared" si="33"/>
        <v>19</v>
      </c>
      <c r="N1869" s="68" t="s">
        <v>349</v>
      </c>
    </row>
    <row r="1870" spans="1:14" ht="95.25" customHeight="1" x14ac:dyDescent="0.25">
      <c r="A1870" s="86">
        <v>1862</v>
      </c>
      <c r="B1870" s="50" t="s">
        <v>1998</v>
      </c>
      <c r="C1870" s="69" t="s">
        <v>1999</v>
      </c>
      <c r="D1870" s="69" t="s">
        <v>848</v>
      </c>
      <c r="E1870" s="69" t="s">
        <v>849</v>
      </c>
      <c r="F1870" s="69" t="s">
        <v>1424</v>
      </c>
      <c r="G1870" s="87" t="s">
        <v>1425</v>
      </c>
      <c r="H1870" s="47">
        <v>90</v>
      </c>
      <c r="I1870" s="48" t="s">
        <v>81</v>
      </c>
      <c r="J1870" s="50" t="s">
        <v>1360</v>
      </c>
      <c r="K1870" s="49">
        <v>1400969.1900000002</v>
      </c>
      <c r="L1870" s="49">
        <v>1392214.9881753563</v>
      </c>
      <c r="M1870" s="50">
        <f t="shared" si="33"/>
        <v>20</v>
      </c>
      <c r="N1870" s="68" t="s">
        <v>349</v>
      </c>
    </row>
    <row r="1871" spans="1:14" ht="95.25" customHeight="1" x14ac:dyDescent="0.25">
      <c r="A1871" s="86">
        <v>1863</v>
      </c>
      <c r="B1871" s="50" t="s">
        <v>1998</v>
      </c>
      <c r="C1871" s="69" t="s">
        <v>1999</v>
      </c>
      <c r="D1871" s="69" t="s">
        <v>848</v>
      </c>
      <c r="E1871" s="69" t="s">
        <v>849</v>
      </c>
      <c r="F1871" s="69" t="s">
        <v>1976</v>
      </c>
      <c r="G1871" s="87" t="s">
        <v>1977</v>
      </c>
      <c r="H1871" s="47">
        <v>90</v>
      </c>
      <c r="I1871" s="48" t="s">
        <v>81</v>
      </c>
      <c r="J1871" s="50" t="s">
        <v>1360</v>
      </c>
      <c r="K1871" s="49">
        <v>1427903.3099999998</v>
      </c>
      <c r="L1871" s="49">
        <v>1418794.3223892292</v>
      </c>
      <c r="M1871" s="50">
        <f t="shared" si="33"/>
        <v>21</v>
      </c>
      <c r="N1871" s="68" t="s">
        <v>349</v>
      </c>
    </row>
    <row r="1872" spans="1:14" ht="95.25" customHeight="1" x14ac:dyDescent="0.25">
      <c r="A1872" s="86">
        <v>1864</v>
      </c>
      <c r="B1872" s="50" t="s">
        <v>1998</v>
      </c>
      <c r="C1872" s="69" t="s">
        <v>1999</v>
      </c>
      <c r="D1872" s="69" t="s">
        <v>848</v>
      </c>
      <c r="E1872" s="69" t="s">
        <v>849</v>
      </c>
      <c r="F1872" s="69" t="s">
        <v>1430</v>
      </c>
      <c r="G1872" s="87" t="s">
        <v>1431</v>
      </c>
      <c r="H1872" s="47">
        <v>90</v>
      </c>
      <c r="I1872" s="48" t="s">
        <v>81</v>
      </c>
      <c r="J1872" s="50" t="s">
        <v>1360</v>
      </c>
      <c r="K1872" s="49">
        <v>1428233.79</v>
      </c>
      <c r="L1872" s="49">
        <v>1419007.9087071719</v>
      </c>
      <c r="M1872" s="50">
        <f t="shared" si="33"/>
        <v>22</v>
      </c>
      <c r="N1872" s="68" t="s">
        <v>349</v>
      </c>
    </row>
    <row r="1873" spans="1:14" ht="95.25" customHeight="1" x14ac:dyDescent="0.25">
      <c r="A1873" s="86">
        <v>1865</v>
      </c>
      <c r="B1873" s="50" t="s">
        <v>1998</v>
      </c>
      <c r="C1873" s="69" t="s">
        <v>1999</v>
      </c>
      <c r="D1873" s="69" t="s">
        <v>848</v>
      </c>
      <c r="E1873" s="69" t="s">
        <v>849</v>
      </c>
      <c r="F1873" s="69" t="s">
        <v>1978</v>
      </c>
      <c r="G1873" s="87" t="s">
        <v>1979</v>
      </c>
      <c r="H1873" s="47">
        <v>90</v>
      </c>
      <c r="I1873" s="48" t="s">
        <v>81</v>
      </c>
      <c r="J1873" s="50" t="s">
        <v>1360</v>
      </c>
      <c r="K1873" s="49">
        <v>1449054.0299999998</v>
      </c>
      <c r="L1873" s="49">
        <v>1439766.4440999939</v>
      </c>
      <c r="M1873" s="50">
        <f t="shared" si="33"/>
        <v>23</v>
      </c>
      <c r="N1873" s="68" t="s">
        <v>349</v>
      </c>
    </row>
    <row r="1874" spans="1:14" ht="95.25" customHeight="1" x14ac:dyDescent="0.25">
      <c r="A1874" s="86">
        <v>1866</v>
      </c>
      <c r="B1874" s="50" t="s">
        <v>1998</v>
      </c>
      <c r="C1874" s="69" t="s">
        <v>1999</v>
      </c>
      <c r="D1874" s="69" t="s">
        <v>44</v>
      </c>
      <c r="E1874" s="69" t="s">
        <v>1361</v>
      </c>
      <c r="F1874" s="69" t="s">
        <v>1976</v>
      </c>
      <c r="G1874" s="69" t="s">
        <v>1993</v>
      </c>
      <c r="H1874" s="47">
        <v>30</v>
      </c>
      <c r="I1874" s="48" t="s">
        <v>1363</v>
      </c>
      <c r="J1874" s="50" t="s">
        <v>1364</v>
      </c>
      <c r="K1874" s="49">
        <v>1450680</v>
      </c>
      <c r="L1874" s="49">
        <v>1441425.7136245503</v>
      </c>
      <c r="M1874" s="50">
        <f t="shared" si="33"/>
        <v>24</v>
      </c>
      <c r="N1874" s="68" t="s">
        <v>349</v>
      </c>
    </row>
    <row r="1875" spans="1:14" ht="95.25" customHeight="1" x14ac:dyDescent="0.25">
      <c r="A1875" s="86">
        <v>1867</v>
      </c>
      <c r="B1875" s="50" t="s">
        <v>1998</v>
      </c>
      <c r="C1875" s="69" t="s">
        <v>1999</v>
      </c>
      <c r="D1875" s="69" t="s">
        <v>44</v>
      </c>
      <c r="E1875" s="69" t="s">
        <v>1361</v>
      </c>
      <c r="F1875" s="109" t="s">
        <v>1978</v>
      </c>
      <c r="G1875" s="109" t="s">
        <v>1994</v>
      </c>
      <c r="H1875" s="47">
        <v>30</v>
      </c>
      <c r="I1875" s="48" t="s">
        <v>1363</v>
      </c>
      <c r="J1875" s="50" t="s">
        <v>1364</v>
      </c>
      <c r="K1875" s="49">
        <v>1450680.01</v>
      </c>
      <c r="L1875" s="49">
        <v>1441382.0025224618</v>
      </c>
      <c r="M1875" s="50">
        <f t="shared" si="33"/>
        <v>25</v>
      </c>
      <c r="N1875" s="68" t="s">
        <v>349</v>
      </c>
    </row>
    <row r="1876" spans="1:14" ht="95.25" customHeight="1" x14ac:dyDescent="0.25">
      <c r="A1876" s="86">
        <v>1868</v>
      </c>
      <c r="B1876" s="50" t="s">
        <v>2004</v>
      </c>
      <c r="C1876" s="69" t="s">
        <v>2005</v>
      </c>
      <c r="D1876" s="69" t="s">
        <v>29</v>
      </c>
      <c r="E1876" s="69" t="s">
        <v>1379</v>
      </c>
      <c r="F1876" s="69" t="s">
        <v>1510</v>
      </c>
      <c r="G1876" s="69" t="s">
        <v>1510</v>
      </c>
      <c r="H1876" s="47">
        <v>21</v>
      </c>
      <c r="I1876" s="48">
        <v>132</v>
      </c>
      <c r="J1876" s="50" t="s">
        <v>2006</v>
      </c>
      <c r="K1876" s="49">
        <v>727950</v>
      </c>
      <c r="L1876" s="49">
        <v>753799.64395704132</v>
      </c>
      <c r="M1876" s="50">
        <f t="shared" si="33"/>
        <v>1</v>
      </c>
      <c r="N1876" s="68" t="s">
        <v>349</v>
      </c>
    </row>
    <row r="1877" spans="1:14" ht="95.25" customHeight="1" x14ac:dyDescent="0.25">
      <c r="A1877" s="86">
        <v>1869</v>
      </c>
      <c r="B1877" s="50" t="s">
        <v>2004</v>
      </c>
      <c r="C1877" s="69" t="s">
        <v>2005</v>
      </c>
      <c r="D1877" s="69" t="s">
        <v>29</v>
      </c>
      <c r="E1877" s="69" t="s">
        <v>1379</v>
      </c>
      <c r="F1877" s="69" t="s">
        <v>1510</v>
      </c>
      <c r="G1877" s="69" t="s">
        <v>1510</v>
      </c>
      <c r="H1877" s="47">
        <v>21</v>
      </c>
      <c r="I1877" s="48">
        <v>132</v>
      </c>
      <c r="J1877" s="50" t="s">
        <v>292</v>
      </c>
      <c r="K1877" s="49">
        <v>752950</v>
      </c>
      <c r="L1877" s="49">
        <v>779687.3987464169</v>
      </c>
      <c r="M1877" s="50">
        <f t="shared" si="33"/>
        <v>2</v>
      </c>
      <c r="N1877" s="68" t="s">
        <v>349</v>
      </c>
    </row>
    <row r="1878" spans="1:14" ht="95.25" customHeight="1" x14ac:dyDescent="0.25">
      <c r="A1878" s="86">
        <v>1870</v>
      </c>
      <c r="B1878" s="50" t="s">
        <v>2004</v>
      </c>
      <c r="C1878" s="69" t="s">
        <v>2005</v>
      </c>
      <c r="D1878" s="69" t="s">
        <v>33</v>
      </c>
      <c r="E1878" s="69" t="s">
        <v>1947</v>
      </c>
      <c r="F1878" s="69" t="s">
        <v>1947</v>
      </c>
      <c r="G1878" s="87" t="s">
        <v>2007</v>
      </c>
      <c r="H1878" s="47"/>
      <c r="I1878" s="48"/>
      <c r="J1878" s="50" t="s">
        <v>1409</v>
      </c>
      <c r="K1878" s="46">
        <v>788497.5</v>
      </c>
      <c r="L1878" s="49">
        <v>835163.66213571711</v>
      </c>
      <c r="M1878" s="50">
        <f t="shared" si="33"/>
        <v>3</v>
      </c>
      <c r="N1878" s="68" t="s">
        <v>349</v>
      </c>
    </row>
    <row r="1879" spans="1:14" ht="95.25" customHeight="1" x14ac:dyDescent="0.25">
      <c r="A1879" s="86">
        <v>1871</v>
      </c>
      <c r="B1879" s="50" t="s">
        <v>2004</v>
      </c>
      <c r="C1879" s="69" t="s">
        <v>2005</v>
      </c>
      <c r="D1879" s="69" t="s">
        <v>45</v>
      </c>
      <c r="E1879" s="69" t="s">
        <v>1405</v>
      </c>
      <c r="F1879" s="69" t="s">
        <v>1513</v>
      </c>
      <c r="G1879" s="87" t="s">
        <v>1514</v>
      </c>
      <c r="H1879" s="47">
        <v>30</v>
      </c>
      <c r="I1879" s="48">
        <v>0.67</v>
      </c>
      <c r="J1879" s="50" t="s">
        <v>1409</v>
      </c>
      <c r="K1879" s="46">
        <v>741750</v>
      </c>
      <c r="L1879" s="49">
        <v>741750</v>
      </c>
      <c r="M1879" s="50">
        <f t="shared" si="33"/>
        <v>4</v>
      </c>
      <c r="N1879" s="68" t="s">
        <v>349</v>
      </c>
    </row>
    <row r="1880" spans="1:14" ht="95.25" customHeight="1" x14ac:dyDescent="0.25">
      <c r="A1880" s="86">
        <v>1872</v>
      </c>
      <c r="B1880" s="50" t="s">
        <v>2004</v>
      </c>
      <c r="C1880" s="69" t="s">
        <v>2005</v>
      </c>
      <c r="D1880" s="69" t="s">
        <v>45</v>
      </c>
      <c r="E1880" s="69" t="s">
        <v>1405</v>
      </c>
      <c r="F1880" s="69" t="s">
        <v>1513</v>
      </c>
      <c r="G1880" s="87" t="s">
        <v>1514</v>
      </c>
      <c r="H1880" s="47">
        <v>30</v>
      </c>
      <c r="I1880" s="48">
        <v>0.67</v>
      </c>
      <c r="J1880" s="50" t="s">
        <v>292</v>
      </c>
      <c r="K1880" s="46">
        <v>757722.35</v>
      </c>
      <c r="L1880" s="49">
        <v>757722.35</v>
      </c>
      <c r="M1880" s="50">
        <f t="shared" si="33"/>
        <v>5</v>
      </c>
      <c r="N1880" s="68" t="s">
        <v>349</v>
      </c>
    </row>
    <row r="1881" spans="1:14" ht="95.25" customHeight="1" x14ac:dyDescent="0.25">
      <c r="A1881" s="86">
        <v>1873</v>
      </c>
      <c r="B1881" s="50" t="s">
        <v>2004</v>
      </c>
      <c r="C1881" s="69" t="s">
        <v>2005</v>
      </c>
      <c r="D1881" s="69" t="s">
        <v>45</v>
      </c>
      <c r="E1881" s="69" t="s">
        <v>1405</v>
      </c>
      <c r="F1881" s="69" t="s">
        <v>1516</v>
      </c>
      <c r="G1881" s="87" t="s">
        <v>1517</v>
      </c>
      <c r="H1881" s="47">
        <v>30</v>
      </c>
      <c r="I1881" s="48">
        <v>0.87</v>
      </c>
      <c r="J1881" s="50" t="s">
        <v>1409</v>
      </c>
      <c r="K1881" s="46">
        <v>764749.99999999988</v>
      </c>
      <c r="L1881" s="49">
        <v>764749.99999999977</v>
      </c>
      <c r="M1881" s="50">
        <f t="shared" si="33"/>
        <v>6</v>
      </c>
      <c r="N1881" s="68" t="s">
        <v>349</v>
      </c>
    </row>
    <row r="1882" spans="1:14" ht="95.25" customHeight="1" x14ac:dyDescent="0.25">
      <c r="A1882" s="86">
        <v>1874</v>
      </c>
      <c r="B1882" s="50" t="s">
        <v>2004</v>
      </c>
      <c r="C1882" s="69" t="s">
        <v>2005</v>
      </c>
      <c r="D1882" s="69" t="s">
        <v>45</v>
      </c>
      <c r="E1882" s="69" t="s">
        <v>1405</v>
      </c>
      <c r="F1882" s="69" t="s">
        <v>1516</v>
      </c>
      <c r="G1882" s="87" t="s">
        <v>1517</v>
      </c>
      <c r="H1882" s="47">
        <v>30</v>
      </c>
      <c r="I1882" s="48">
        <v>0.87</v>
      </c>
      <c r="J1882" s="50" t="s">
        <v>292</v>
      </c>
      <c r="K1882" s="46">
        <v>780722.35</v>
      </c>
      <c r="L1882" s="49">
        <v>780722.35</v>
      </c>
      <c r="M1882" s="50">
        <f t="shared" si="33"/>
        <v>7</v>
      </c>
      <c r="N1882" s="68" t="s">
        <v>349</v>
      </c>
    </row>
    <row r="1883" spans="1:14" ht="95.25" customHeight="1" x14ac:dyDescent="0.25">
      <c r="A1883" s="86">
        <v>1875</v>
      </c>
      <c r="B1883" s="50" t="s">
        <v>2004</v>
      </c>
      <c r="C1883" s="69" t="s">
        <v>2005</v>
      </c>
      <c r="D1883" s="69" t="s">
        <v>45</v>
      </c>
      <c r="E1883" s="69" t="s">
        <v>1405</v>
      </c>
      <c r="F1883" s="69" t="s">
        <v>1513</v>
      </c>
      <c r="G1883" s="87" t="s">
        <v>1514</v>
      </c>
      <c r="H1883" s="47">
        <v>30</v>
      </c>
      <c r="I1883" s="48">
        <v>0.67</v>
      </c>
      <c r="J1883" s="50" t="s">
        <v>1408</v>
      </c>
      <c r="K1883" s="46">
        <v>783696.24999999988</v>
      </c>
      <c r="L1883" s="49">
        <v>783696.24999999977</v>
      </c>
      <c r="M1883" s="50">
        <f t="shared" si="33"/>
        <v>8</v>
      </c>
      <c r="N1883" s="68" t="s">
        <v>349</v>
      </c>
    </row>
    <row r="1884" spans="1:14" ht="95.25" customHeight="1" x14ac:dyDescent="0.25">
      <c r="A1884" s="86">
        <v>1876</v>
      </c>
      <c r="B1884" s="50" t="s">
        <v>2004</v>
      </c>
      <c r="C1884" s="69" t="s">
        <v>2005</v>
      </c>
      <c r="D1884" s="69" t="s">
        <v>45</v>
      </c>
      <c r="E1884" s="69" t="s">
        <v>1405</v>
      </c>
      <c r="F1884" s="69" t="s">
        <v>1516</v>
      </c>
      <c r="G1884" s="87" t="s">
        <v>1517</v>
      </c>
      <c r="H1884" s="47">
        <v>30</v>
      </c>
      <c r="I1884" s="48">
        <v>0.87</v>
      </c>
      <c r="J1884" s="50" t="s">
        <v>1408</v>
      </c>
      <c r="K1884" s="46">
        <v>830363.24999999988</v>
      </c>
      <c r="L1884" s="49">
        <v>830363.24999999977</v>
      </c>
      <c r="M1884" s="50">
        <f t="shared" si="33"/>
        <v>9</v>
      </c>
      <c r="N1884" s="68" t="s">
        <v>349</v>
      </c>
    </row>
    <row r="1885" spans="1:14" ht="95.25" customHeight="1" x14ac:dyDescent="0.25">
      <c r="A1885" s="86">
        <v>1877</v>
      </c>
      <c r="B1885" s="50" t="s">
        <v>2004</v>
      </c>
      <c r="C1885" s="69" t="s">
        <v>2005</v>
      </c>
      <c r="D1885" s="69" t="s">
        <v>1438</v>
      </c>
      <c r="E1885" s="69" t="s">
        <v>1382</v>
      </c>
      <c r="F1885" s="69" t="s">
        <v>1511</v>
      </c>
      <c r="G1885" s="87" t="s">
        <v>1511</v>
      </c>
      <c r="H1885" s="47">
        <v>60</v>
      </c>
      <c r="I1885" s="48" t="s">
        <v>176</v>
      </c>
      <c r="J1885" s="50" t="s">
        <v>1760</v>
      </c>
      <c r="K1885" s="49">
        <v>926300</v>
      </c>
      <c r="L1885" s="49">
        <v>905397.49800231121</v>
      </c>
      <c r="M1885" s="50">
        <f t="shared" si="33"/>
        <v>10</v>
      </c>
      <c r="N1885" s="68" t="s">
        <v>349</v>
      </c>
    </row>
    <row r="1886" spans="1:14" ht="95.25" customHeight="1" x14ac:dyDescent="0.25">
      <c r="A1886" s="86">
        <v>1878</v>
      </c>
      <c r="B1886" s="50" t="s">
        <v>2004</v>
      </c>
      <c r="C1886" s="69" t="s">
        <v>2005</v>
      </c>
      <c r="D1886" s="69" t="s">
        <v>1438</v>
      </c>
      <c r="E1886" s="69" t="s">
        <v>1382</v>
      </c>
      <c r="F1886" s="69" t="s">
        <v>1519</v>
      </c>
      <c r="G1886" s="69" t="s">
        <v>1519</v>
      </c>
      <c r="H1886" s="47">
        <v>60</v>
      </c>
      <c r="I1886" s="48" t="s">
        <v>176</v>
      </c>
      <c r="J1886" s="50" t="s">
        <v>1760</v>
      </c>
      <c r="K1886" s="49">
        <v>944700</v>
      </c>
      <c r="L1886" s="49">
        <v>923382.2912261507</v>
      </c>
      <c r="M1886" s="50">
        <f t="shared" si="33"/>
        <v>11</v>
      </c>
      <c r="N1886" s="68" t="s">
        <v>349</v>
      </c>
    </row>
    <row r="1887" spans="1:14" ht="95.25" customHeight="1" x14ac:dyDescent="0.25">
      <c r="A1887" s="86">
        <v>1879</v>
      </c>
      <c r="B1887" s="50" t="s">
        <v>2004</v>
      </c>
      <c r="C1887" s="69" t="s">
        <v>2005</v>
      </c>
      <c r="D1887" s="69" t="s">
        <v>1438</v>
      </c>
      <c r="E1887" s="69" t="s">
        <v>1382</v>
      </c>
      <c r="F1887" s="69" t="s">
        <v>1520</v>
      </c>
      <c r="G1887" s="69" t="s">
        <v>1520</v>
      </c>
      <c r="H1887" s="47">
        <v>60</v>
      </c>
      <c r="I1887" s="48" t="s">
        <v>176</v>
      </c>
      <c r="J1887" s="50" t="s">
        <v>1760</v>
      </c>
      <c r="K1887" s="49">
        <v>944700</v>
      </c>
      <c r="L1887" s="49">
        <v>923382.2912261507</v>
      </c>
      <c r="M1887" s="50">
        <f t="shared" si="33"/>
        <v>12</v>
      </c>
      <c r="N1887" s="68" t="s">
        <v>349</v>
      </c>
    </row>
    <row r="1888" spans="1:14" ht="95.25" customHeight="1" x14ac:dyDescent="0.25">
      <c r="A1888" s="86">
        <v>1880</v>
      </c>
      <c r="B1888" s="50" t="s">
        <v>2004</v>
      </c>
      <c r="C1888" s="69" t="s">
        <v>2005</v>
      </c>
      <c r="D1888" s="69" t="s">
        <v>1438</v>
      </c>
      <c r="E1888" s="69" t="s">
        <v>1382</v>
      </c>
      <c r="F1888" s="69" t="s">
        <v>1521</v>
      </c>
      <c r="G1888" s="87" t="s">
        <v>1521</v>
      </c>
      <c r="H1888" s="47">
        <v>60</v>
      </c>
      <c r="I1888" s="48" t="s">
        <v>176</v>
      </c>
      <c r="J1888" s="50" t="s">
        <v>1760</v>
      </c>
      <c r="K1888" s="49">
        <v>1011400</v>
      </c>
      <c r="L1888" s="49">
        <v>988577.16666256881</v>
      </c>
      <c r="M1888" s="50">
        <f t="shared" si="33"/>
        <v>13</v>
      </c>
      <c r="N1888" s="68" t="s">
        <v>349</v>
      </c>
    </row>
    <row r="1889" spans="1:14" ht="95.25" customHeight="1" x14ac:dyDescent="0.25">
      <c r="A1889" s="86">
        <v>1881</v>
      </c>
      <c r="B1889" s="50" t="s">
        <v>2004</v>
      </c>
      <c r="C1889" s="69" t="s">
        <v>2005</v>
      </c>
      <c r="D1889" s="69" t="s">
        <v>1438</v>
      </c>
      <c r="E1889" s="69" t="s">
        <v>1382</v>
      </c>
      <c r="F1889" s="69" t="s">
        <v>1524</v>
      </c>
      <c r="G1889" s="69" t="s">
        <v>1524</v>
      </c>
      <c r="H1889" s="47">
        <v>60</v>
      </c>
      <c r="I1889" s="48" t="s">
        <v>176</v>
      </c>
      <c r="J1889" s="50" t="s">
        <v>1760</v>
      </c>
      <c r="K1889" s="49">
        <v>1062000</v>
      </c>
      <c r="L1889" s="49">
        <v>1038035.3480281275</v>
      </c>
      <c r="M1889" s="50">
        <f t="shared" si="33"/>
        <v>14</v>
      </c>
      <c r="N1889" s="68" t="s">
        <v>349</v>
      </c>
    </row>
    <row r="1890" spans="1:14" ht="95.25" customHeight="1" x14ac:dyDescent="0.25">
      <c r="A1890" s="86">
        <v>1882</v>
      </c>
      <c r="B1890" s="50" t="s">
        <v>2004</v>
      </c>
      <c r="C1890" s="69" t="s">
        <v>2005</v>
      </c>
      <c r="D1890" s="69" t="s">
        <v>1438</v>
      </c>
      <c r="E1890" s="69" t="s">
        <v>1382</v>
      </c>
      <c r="F1890" s="69" t="s">
        <v>1761</v>
      </c>
      <c r="G1890" s="69" t="s">
        <v>1761</v>
      </c>
      <c r="H1890" s="47">
        <v>60</v>
      </c>
      <c r="I1890" s="48" t="s">
        <v>176</v>
      </c>
      <c r="J1890" s="50" t="s">
        <v>1760</v>
      </c>
      <c r="K1890" s="49">
        <v>1134450</v>
      </c>
      <c r="L1890" s="49">
        <v>1108850.4713469956</v>
      </c>
      <c r="M1890" s="50">
        <f t="shared" si="33"/>
        <v>15</v>
      </c>
      <c r="N1890" s="68" t="s">
        <v>349</v>
      </c>
    </row>
    <row r="1891" spans="1:14" ht="95.25" customHeight="1" x14ac:dyDescent="0.25">
      <c r="A1891" s="86">
        <v>1883</v>
      </c>
      <c r="B1891" s="50" t="s">
        <v>2004</v>
      </c>
      <c r="C1891" s="69" t="s">
        <v>2005</v>
      </c>
      <c r="D1891" s="69" t="s">
        <v>1438</v>
      </c>
      <c r="E1891" s="69" t="s">
        <v>1382</v>
      </c>
      <c r="F1891" s="69" t="s">
        <v>1769</v>
      </c>
      <c r="G1891" s="69" t="s">
        <v>1769</v>
      </c>
      <c r="H1891" s="47">
        <v>60</v>
      </c>
      <c r="I1891" s="48" t="s">
        <v>176</v>
      </c>
      <c r="J1891" s="50" t="s">
        <v>1760</v>
      </c>
      <c r="K1891" s="49">
        <v>1134450</v>
      </c>
      <c r="L1891" s="49">
        <v>1108850.4713469956</v>
      </c>
      <c r="M1891" s="50">
        <f t="shared" si="33"/>
        <v>16</v>
      </c>
      <c r="N1891" s="68" t="s">
        <v>349</v>
      </c>
    </row>
    <row r="1892" spans="1:14" ht="95.25" customHeight="1" x14ac:dyDescent="0.25">
      <c r="A1892" s="86">
        <v>1884</v>
      </c>
      <c r="B1892" s="50" t="s">
        <v>2004</v>
      </c>
      <c r="C1892" s="69" t="s">
        <v>2005</v>
      </c>
      <c r="D1892" s="69" t="s">
        <v>1438</v>
      </c>
      <c r="E1892" s="69" t="s">
        <v>1526</v>
      </c>
      <c r="F1892" s="69" t="s">
        <v>1527</v>
      </c>
      <c r="G1892" s="87" t="s">
        <v>1535</v>
      </c>
      <c r="H1892" s="47">
        <v>60</v>
      </c>
      <c r="I1892" s="48" t="s">
        <v>176</v>
      </c>
      <c r="J1892" s="50" t="s">
        <v>1760</v>
      </c>
      <c r="K1892" s="49">
        <v>1170100</v>
      </c>
      <c r="L1892" s="49">
        <v>1183937.2417096726</v>
      </c>
      <c r="M1892" s="50">
        <f t="shared" si="33"/>
        <v>17</v>
      </c>
      <c r="N1892" s="68" t="s">
        <v>349</v>
      </c>
    </row>
    <row r="1893" spans="1:14" ht="95.25" customHeight="1" x14ac:dyDescent="0.25">
      <c r="A1893" s="86">
        <v>1885</v>
      </c>
      <c r="B1893" s="50" t="s">
        <v>2004</v>
      </c>
      <c r="C1893" s="69" t="s">
        <v>2005</v>
      </c>
      <c r="D1893" s="69" t="s">
        <v>848</v>
      </c>
      <c r="E1893" s="69" t="s">
        <v>849</v>
      </c>
      <c r="F1893" s="69" t="s">
        <v>1531</v>
      </c>
      <c r="G1893" s="87" t="s">
        <v>1532</v>
      </c>
      <c r="H1893" s="47">
        <v>90</v>
      </c>
      <c r="I1893" s="48" t="s">
        <v>81</v>
      </c>
      <c r="J1893" s="50" t="s">
        <v>1360</v>
      </c>
      <c r="K1893" s="49">
        <v>1174423.7999999998</v>
      </c>
      <c r="L1893" s="49">
        <v>1166778.4488836068</v>
      </c>
      <c r="M1893" s="50">
        <f t="shared" si="33"/>
        <v>18</v>
      </c>
      <c r="N1893" s="68" t="s">
        <v>349</v>
      </c>
    </row>
    <row r="1894" spans="1:14" ht="95.25" customHeight="1" x14ac:dyDescent="0.25">
      <c r="A1894" s="86">
        <v>1886</v>
      </c>
      <c r="B1894" s="50" t="s">
        <v>2004</v>
      </c>
      <c r="C1894" s="69" t="s">
        <v>2005</v>
      </c>
      <c r="D1894" s="69" t="s">
        <v>1438</v>
      </c>
      <c r="E1894" s="69" t="s">
        <v>1526</v>
      </c>
      <c r="F1894" s="69" t="s">
        <v>1527</v>
      </c>
      <c r="G1894" s="87" t="s">
        <v>1528</v>
      </c>
      <c r="H1894" s="47">
        <v>60</v>
      </c>
      <c r="I1894" s="48" t="s">
        <v>176</v>
      </c>
      <c r="J1894" s="50" t="s">
        <v>1760</v>
      </c>
      <c r="K1894" s="49">
        <v>1177000</v>
      </c>
      <c r="L1894" s="49">
        <v>1190918.8389815269</v>
      </c>
      <c r="M1894" s="50">
        <f t="shared" si="33"/>
        <v>19</v>
      </c>
      <c r="N1894" s="68" t="s">
        <v>349</v>
      </c>
    </row>
    <row r="1895" spans="1:14" ht="95.25" customHeight="1" x14ac:dyDescent="0.25">
      <c r="A1895" s="86">
        <v>1887</v>
      </c>
      <c r="B1895" s="50" t="s">
        <v>2004</v>
      </c>
      <c r="C1895" s="69" t="s">
        <v>2005</v>
      </c>
      <c r="D1895" s="69" t="s">
        <v>138</v>
      </c>
      <c r="E1895" s="69" t="s">
        <v>1394</v>
      </c>
      <c r="F1895" s="69" t="s">
        <v>1522</v>
      </c>
      <c r="G1895" s="87" t="s">
        <v>1523</v>
      </c>
      <c r="H1895" s="50" t="s">
        <v>1356</v>
      </c>
      <c r="I1895" s="48" t="s">
        <v>81</v>
      </c>
      <c r="J1895" s="50" t="s">
        <v>1357</v>
      </c>
      <c r="K1895" s="49">
        <v>1193355</v>
      </c>
      <c r="L1895" s="49">
        <v>1183548.3529140761</v>
      </c>
      <c r="M1895" s="50">
        <f t="shared" si="33"/>
        <v>20</v>
      </c>
      <c r="N1895" s="68" t="s">
        <v>349</v>
      </c>
    </row>
    <row r="1896" spans="1:14" ht="95.25" customHeight="1" x14ac:dyDescent="0.25">
      <c r="A1896" s="86">
        <v>1888</v>
      </c>
      <c r="B1896" s="50" t="s">
        <v>2004</v>
      </c>
      <c r="C1896" s="69" t="s">
        <v>2005</v>
      </c>
      <c r="D1896" s="69" t="s">
        <v>25</v>
      </c>
      <c r="E1896" s="69" t="s">
        <v>1347</v>
      </c>
      <c r="F1896" s="69" t="s">
        <v>1533</v>
      </c>
      <c r="G1896" s="87" t="s">
        <v>1534</v>
      </c>
      <c r="H1896" s="47">
        <v>90</v>
      </c>
      <c r="I1896" s="48" t="s">
        <v>81</v>
      </c>
      <c r="J1896" s="50" t="s">
        <v>1350</v>
      </c>
      <c r="K1896" s="49">
        <v>1175973.8999999999</v>
      </c>
      <c r="L1896" s="49">
        <v>1167585.9927911679</v>
      </c>
      <c r="M1896" s="50">
        <f t="shared" si="33"/>
        <v>21</v>
      </c>
      <c r="N1896" s="68" t="s">
        <v>349</v>
      </c>
    </row>
    <row r="1897" spans="1:14" ht="95.25" customHeight="1" x14ac:dyDescent="0.25">
      <c r="A1897" s="86">
        <v>1889</v>
      </c>
      <c r="B1897" s="50" t="s">
        <v>2004</v>
      </c>
      <c r="C1897" s="69" t="s">
        <v>2005</v>
      </c>
      <c r="D1897" s="69" t="s">
        <v>1438</v>
      </c>
      <c r="E1897" s="69" t="s">
        <v>1526</v>
      </c>
      <c r="F1897" s="69" t="s">
        <v>1527</v>
      </c>
      <c r="G1897" s="87" t="s">
        <v>1544</v>
      </c>
      <c r="H1897" s="47">
        <v>60</v>
      </c>
      <c r="I1897" s="48" t="s">
        <v>176</v>
      </c>
      <c r="J1897" s="50" t="s">
        <v>1760</v>
      </c>
      <c r="K1897" s="49">
        <v>1221850</v>
      </c>
      <c r="L1897" s="49">
        <v>1236299.2212485801</v>
      </c>
      <c r="M1897" s="50">
        <f t="shared" si="33"/>
        <v>22</v>
      </c>
      <c r="N1897" s="68" t="s">
        <v>349</v>
      </c>
    </row>
    <row r="1898" spans="1:14" ht="95.25" customHeight="1" x14ac:dyDescent="0.25">
      <c r="A1898" s="86">
        <v>1890</v>
      </c>
      <c r="B1898" s="50" t="s">
        <v>2004</v>
      </c>
      <c r="C1898" s="69" t="s">
        <v>2005</v>
      </c>
      <c r="D1898" s="69" t="s">
        <v>848</v>
      </c>
      <c r="E1898" s="69" t="s">
        <v>849</v>
      </c>
      <c r="F1898" s="69" t="s">
        <v>1536</v>
      </c>
      <c r="G1898" s="87" t="s">
        <v>1537</v>
      </c>
      <c r="H1898" s="47">
        <v>90</v>
      </c>
      <c r="I1898" s="48" t="s">
        <v>81</v>
      </c>
      <c r="J1898" s="50" t="s">
        <v>1360</v>
      </c>
      <c r="K1898" s="49">
        <v>1222095.54</v>
      </c>
      <c r="L1898" s="49">
        <v>1214066.1880774163</v>
      </c>
      <c r="M1898" s="50">
        <f t="shared" si="33"/>
        <v>23</v>
      </c>
      <c r="N1898" s="68" t="s">
        <v>349</v>
      </c>
    </row>
    <row r="1899" spans="1:14" ht="95.25" customHeight="1" x14ac:dyDescent="0.25">
      <c r="A1899" s="86">
        <v>1891</v>
      </c>
      <c r="B1899" s="50" t="s">
        <v>2004</v>
      </c>
      <c r="C1899" s="69" t="s">
        <v>2005</v>
      </c>
      <c r="D1899" s="69" t="s">
        <v>44</v>
      </c>
      <c r="E1899" s="69" t="s">
        <v>1361</v>
      </c>
      <c r="F1899" s="69" t="s">
        <v>1531</v>
      </c>
      <c r="G1899" s="87" t="s">
        <v>1559</v>
      </c>
      <c r="H1899" s="47">
        <v>30</v>
      </c>
      <c r="I1899" s="48" t="s">
        <v>1363</v>
      </c>
      <c r="J1899" s="50" t="s">
        <v>1364</v>
      </c>
      <c r="K1899" s="49">
        <v>1255000</v>
      </c>
      <c r="L1899" s="49">
        <v>1246830.1079635194</v>
      </c>
      <c r="M1899" s="50">
        <f t="shared" si="33"/>
        <v>24</v>
      </c>
      <c r="N1899" s="68" t="s">
        <v>349</v>
      </c>
    </row>
    <row r="1900" spans="1:14" ht="95.25" customHeight="1" x14ac:dyDescent="0.25">
      <c r="A1900" s="86">
        <v>1892</v>
      </c>
      <c r="B1900" s="50" t="s">
        <v>2004</v>
      </c>
      <c r="C1900" s="69" t="s">
        <v>2005</v>
      </c>
      <c r="D1900" s="69" t="s">
        <v>44</v>
      </c>
      <c r="E1900" s="69" t="s">
        <v>1361</v>
      </c>
      <c r="F1900" s="69" t="s">
        <v>1545</v>
      </c>
      <c r="G1900" s="87" t="s">
        <v>1571</v>
      </c>
      <c r="H1900" s="47">
        <v>30</v>
      </c>
      <c r="I1900" s="48" t="s">
        <v>1363</v>
      </c>
      <c r="J1900" s="50" t="s">
        <v>1364</v>
      </c>
      <c r="K1900" s="49">
        <v>1255000.02</v>
      </c>
      <c r="L1900" s="49">
        <v>1246792.3042584765</v>
      </c>
      <c r="M1900" s="50">
        <f t="shared" si="33"/>
        <v>25</v>
      </c>
      <c r="N1900" s="68" t="s">
        <v>349</v>
      </c>
    </row>
    <row r="1901" spans="1:14" ht="95.25" customHeight="1" x14ac:dyDescent="0.25">
      <c r="A1901" s="86">
        <v>1893</v>
      </c>
      <c r="B1901" s="50" t="s">
        <v>2004</v>
      </c>
      <c r="C1901" s="69" t="s">
        <v>2005</v>
      </c>
      <c r="D1901" s="69" t="s">
        <v>848</v>
      </c>
      <c r="E1901" s="69" t="s">
        <v>849</v>
      </c>
      <c r="F1901" s="69" t="s">
        <v>1542</v>
      </c>
      <c r="G1901" s="87" t="s">
        <v>1543</v>
      </c>
      <c r="H1901" s="47">
        <v>90</v>
      </c>
      <c r="I1901" s="48" t="s">
        <v>81</v>
      </c>
      <c r="J1901" s="50" t="s">
        <v>1360</v>
      </c>
      <c r="K1901" s="49">
        <v>1258826.1199999999</v>
      </c>
      <c r="L1901" s="49">
        <v>1250656.6129952488</v>
      </c>
      <c r="M1901" s="50">
        <f t="shared" si="33"/>
        <v>26</v>
      </c>
      <c r="N1901" s="68" t="s">
        <v>349</v>
      </c>
    </row>
    <row r="1902" spans="1:14" ht="95.25" customHeight="1" x14ac:dyDescent="0.25">
      <c r="A1902" s="86">
        <v>1894</v>
      </c>
      <c r="B1902" s="50" t="s">
        <v>2004</v>
      </c>
      <c r="C1902" s="69" t="s">
        <v>2005</v>
      </c>
      <c r="D1902" s="69" t="s">
        <v>1353</v>
      </c>
      <c r="E1902" s="69" t="s">
        <v>1354</v>
      </c>
      <c r="F1902" s="69" t="s">
        <v>1821</v>
      </c>
      <c r="G1902" s="87" t="s">
        <v>1534</v>
      </c>
      <c r="H1902" s="50" t="s">
        <v>1356</v>
      </c>
      <c r="I1902" s="48" t="s">
        <v>81</v>
      </c>
      <c r="J1902" s="50" t="s">
        <v>1357</v>
      </c>
      <c r="K1902" s="49">
        <v>1285739</v>
      </c>
      <c r="L1902" s="49">
        <v>1275405.6678303159</v>
      </c>
      <c r="M1902" s="50">
        <f t="shared" si="33"/>
        <v>27</v>
      </c>
      <c r="N1902" s="68" t="s">
        <v>349</v>
      </c>
    </row>
    <row r="1903" spans="1:14" ht="95.25" customHeight="1" x14ac:dyDescent="0.25">
      <c r="A1903" s="86">
        <v>1895</v>
      </c>
      <c r="B1903" s="50" t="s">
        <v>2004</v>
      </c>
      <c r="C1903" s="69" t="s">
        <v>2005</v>
      </c>
      <c r="D1903" s="69" t="s">
        <v>848</v>
      </c>
      <c r="E1903" s="69" t="s">
        <v>849</v>
      </c>
      <c r="F1903" s="69" t="s">
        <v>1545</v>
      </c>
      <c r="G1903" s="87" t="s">
        <v>1546</v>
      </c>
      <c r="H1903" s="47">
        <v>90</v>
      </c>
      <c r="I1903" s="48" t="s">
        <v>81</v>
      </c>
      <c r="J1903" s="50" t="s">
        <v>1360</v>
      </c>
      <c r="K1903" s="49">
        <v>1302614.7199999997</v>
      </c>
      <c r="L1903" s="49">
        <v>1294095.6035282053</v>
      </c>
      <c r="M1903" s="50">
        <f t="shared" si="33"/>
        <v>28</v>
      </c>
      <c r="N1903" s="68" t="s">
        <v>349</v>
      </c>
    </row>
    <row r="1904" spans="1:14" ht="95.25" customHeight="1" x14ac:dyDescent="0.25">
      <c r="A1904" s="86">
        <v>1896</v>
      </c>
      <c r="B1904" s="50" t="s">
        <v>2004</v>
      </c>
      <c r="C1904" s="69" t="s">
        <v>2005</v>
      </c>
      <c r="D1904" s="69" t="s">
        <v>47</v>
      </c>
      <c r="E1904" s="69" t="s">
        <v>1526</v>
      </c>
      <c r="F1904" s="69" t="s">
        <v>1527</v>
      </c>
      <c r="G1904" s="87" t="s">
        <v>1765</v>
      </c>
      <c r="H1904" s="47">
        <v>45</v>
      </c>
      <c r="I1904" s="48" t="s">
        <v>1530</v>
      </c>
      <c r="J1904" s="50" t="s">
        <v>1503</v>
      </c>
      <c r="K1904" s="49">
        <v>1304725.6000000001</v>
      </c>
      <c r="L1904" s="49">
        <v>1381944.0266814046</v>
      </c>
      <c r="M1904" s="50">
        <f t="shared" si="33"/>
        <v>29</v>
      </c>
      <c r="N1904" s="68" t="s">
        <v>349</v>
      </c>
    </row>
    <row r="1905" spans="1:14" ht="95.25" customHeight="1" x14ac:dyDescent="0.25">
      <c r="A1905" s="86">
        <v>1897</v>
      </c>
      <c r="B1905" s="50" t="s">
        <v>2004</v>
      </c>
      <c r="C1905" s="69" t="s">
        <v>2005</v>
      </c>
      <c r="D1905" s="69" t="s">
        <v>44</v>
      </c>
      <c r="E1905" s="69" t="s">
        <v>1361</v>
      </c>
      <c r="F1905" s="69" t="s">
        <v>1839</v>
      </c>
      <c r="G1905" s="87" t="s">
        <v>1847</v>
      </c>
      <c r="H1905" s="47">
        <v>30</v>
      </c>
      <c r="I1905" s="48" t="s">
        <v>1363</v>
      </c>
      <c r="J1905" s="50" t="s">
        <v>1364</v>
      </c>
      <c r="K1905" s="49">
        <v>1310000.01</v>
      </c>
      <c r="L1905" s="49">
        <v>1301393.1124583576</v>
      </c>
      <c r="M1905" s="50">
        <f t="shared" si="33"/>
        <v>30</v>
      </c>
      <c r="N1905" s="68" t="s">
        <v>349</v>
      </c>
    </row>
    <row r="1906" spans="1:14" ht="95.25" customHeight="1" x14ac:dyDescent="0.25">
      <c r="A1906" s="86">
        <v>1898</v>
      </c>
      <c r="B1906" s="50" t="s">
        <v>2004</v>
      </c>
      <c r="C1906" s="69" t="s">
        <v>2005</v>
      </c>
      <c r="D1906" s="69" t="s">
        <v>848</v>
      </c>
      <c r="E1906" s="69" t="s">
        <v>849</v>
      </c>
      <c r="F1906" s="69" t="s">
        <v>1551</v>
      </c>
      <c r="G1906" s="87" t="s">
        <v>1552</v>
      </c>
      <c r="H1906" s="47">
        <v>90</v>
      </c>
      <c r="I1906" s="48" t="s">
        <v>81</v>
      </c>
      <c r="J1906" s="50" t="s">
        <v>1360</v>
      </c>
      <c r="K1906" s="49">
        <v>1333266.74</v>
      </c>
      <c r="L1906" s="49">
        <v>1324480.188267437</v>
      </c>
      <c r="M1906" s="50">
        <f t="shared" si="33"/>
        <v>31</v>
      </c>
      <c r="N1906" s="68" t="s">
        <v>349</v>
      </c>
    </row>
    <row r="1907" spans="1:14" ht="95.25" customHeight="1" x14ac:dyDescent="0.25">
      <c r="A1907" s="86">
        <v>1899</v>
      </c>
      <c r="B1907" s="50" t="s">
        <v>2004</v>
      </c>
      <c r="C1907" s="69" t="s">
        <v>2005</v>
      </c>
      <c r="D1907" s="69" t="s">
        <v>138</v>
      </c>
      <c r="E1907" s="69" t="s">
        <v>1394</v>
      </c>
      <c r="F1907" s="69" t="s">
        <v>1540</v>
      </c>
      <c r="G1907" s="87" t="s">
        <v>1541</v>
      </c>
      <c r="H1907" s="50" t="s">
        <v>1356</v>
      </c>
      <c r="I1907" s="48" t="s">
        <v>81</v>
      </c>
      <c r="J1907" s="50" t="s">
        <v>1357</v>
      </c>
      <c r="K1907" s="49">
        <v>1325605</v>
      </c>
      <c r="L1907" s="49">
        <v>1315057.80681158</v>
      </c>
      <c r="M1907" s="50">
        <f t="shared" si="33"/>
        <v>32</v>
      </c>
      <c r="N1907" s="68" t="s">
        <v>349</v>
      </c>
    </row>
    <row r="1908" spans="1:14" ht="95.25" customHeight="1" x14ac:dyDescent="0.25">
      <c r="A1908" s="86">
        <v>1900</v>
      </c>
      <c r="B1908" s="50" t="s">
        <v>2004</v>
      </c>
      <c r="C1908" s="69" t="s">
        <v>2005</v>
      </c>
      <c r="D1908" s="69" t="s">
        <v>1438</v>
      </c>
      <c r="E1908" s="69" t="s">
        <v>1465</v>
      </c>
      <c r="F1908" s="69" t="s">
        <v>1561</v>
      </c>
      <c r="G1908" s="69" t="s">
        <v>1562</v>
      </c>
      <c r="H1908" s="47">
        <v>60</v>
      </c>
      <c r="I1908" s="48" t="s">
        <v>81</v>
      </c>
      <c r="J1908" s="50" t="s">
        <v>1760</v>
      </c>
      <c r="K1908" s="49">
        <v>1336860.3500000001</v>
      </c>
      <c r="L1908" s="49">
        <v>1325444.6498152467</v>
      </c>
      <c r="M1908" s="50">
        <f t="shared" si="33"/>
        <v>33</v>
      </c>
      <c r="N1908" s="68" t="s">
        <v>349</v>
      </c>
    </row>
    <row r="1909" spans="1:14" ht="95.25" customHeight="1" x14ac:dyDescent="0.25">
      <c r="A1909" s="86">
        <v>1901</v>
      </c>
      <c r="B1909" s="50" t="s">
        <v>2004</v>
      </c>
      <c r="C1909" s="69" t="s">
        <v>2005</v>
      </c>
      <c r="D1909" s="69" t="s">
        <v>1438</v>
      </c>
      <c r="E1909" s="69" t="s">
        <v>1465</v>
      </c>
      <c r="F1909" s="69" t="s">
        <v>1565</v>
      </c>
      <c r="G1909" s="87" t="s">
        <v>1548</v>
      </c>
      <c r="H1909" s="47">
        <v>60</v>
      </c>
      <c r="I1909" s="48" t="s">
        <v>81</v>
      </c>
      <c r="J1909" s="50" t="s">
        <v>1760</v>
      </c>
      <c r="K1909" s="49">
        <v>1359056.5</v>
      </c>
      <c r="L1909" s="49">
        <v>1347451.2627453082</v>
      </c>
      <c r="M1909" s="50">
        <f t="shared" si="33"/>
        <v>34</v>
      </c>
      <c r="N1909" s="68" t="s">
        <v>349</v>
      </c>
    </row>
    <row r="1910" spans="1:14" ht="95.25" customHeight="1" x14ac:dyDescent="0.25">
      <c r="A1910" s="86">
        <v>1902</v>
      </c>
      <c r="B1910" s="50" t="s">
        <v>2004</v>
      </c>
      <c r="C1910" s="69" t="s">
        <v>2005</v>
      </c>
      <c r="D1910" s="69" t="s">
        <v>1438</v>
      </c>
      <c r="E1910" s="69" t="s">
        <v>1465</v>
      </c>
      <c r="F1910" s="69" t="s">
        <v>1566</v>
      </c>
      <c r="G1910" s="69" t="s">
        <v>1550</v>
      </c>
      <c r="H1910" s="47">
        <v>60</v>
      </c>
      <c r="I1910" s="48" t="s">
        <v>81</v>
      </c>
      <c r="J1910" s="50" t="s">
        <v>1760</v>
      </c>
      <c r="K1910" s="49">
        <v>1361552</v>
      </c>
      <c r="L1910" s="49">
        <v>1349925.4532047785</v>
      </c>
      <c r="M1910" s="50">
        <f t="shared" si="33"/>
        <v>35</v>
      </c>
      <c r="N1910" s="68" t="s">
        <v>349</v>
      </c>
    </row>
    <row r="1911" spans="1:14" ht="95.25" customHeight="1" x14ac:dyDescent="0.25">
      <c r="A1911" s="86">
        <v>1903</v>
      </c>
      <c r="B1911" s="50" t="s">
        <v>2004</v>
      </c>
      <c r="C1911" s="69" t="s">
        <v>2005</v>
      </c>
      <c r="D1911" s="69" t="s">
        <v>1438</v>
      </c>
      <c r="E1911" s="69" t="s">
        <v>1465</v>
      </c>
      <c r="F1911" s="69" t="s">
        <v>1567</v>
      </c>
      <c r="G1911" s="69" t="s">
        <v>1568</v>
      </c>
      <c r="H1911" s="47">
        <v>60</v>
      </c>
      <c r="I1911" s="48" t="s">
        <v>81</v>
      </c>
      <c r="J1911" s="50" t="s">
        <v>1760</v>
      </c>
      <c r="K1911" s="49">
        <v>1371056.75</v>
      </c>
      <c r="L1911" s="49">
        <v>1359349.0403695349</v>
      </c>
      <c r="M1911" s="50">
        <f t="shared" si="33"/>
        <v>36</v>
      </c>
      <c r="N1911" s="68" t="s">
        <v>349</v>
      </c>
    </row>
    <row r="1912" spans="1:14" ht="95.25" customHeight="1" x14ac:dyDescent="0.25">
      <c r="A1912" s="86">
        <v>1904</v>
      </c>
      <c r="B1912" s="50" t="s">
        <v>2004</v>
      </c>
      <c r="C1912" s="69" t="s">
        <v>2005</v>
      </c>
      <c r="D1912" s="69" t="s">
        <v>44</v>
      </c>
      <c r="E1912" s="69" t="s">
        <v>1361</v>
      </c>
      <c r="F1912" s="69" t="s">
        <v>1846</v>
      </c>
      <c r="G1912" s="87" t="s">
        <v>1560</v>
      </c>
      <c r="H1912" s="47">
        <v>30</v>
      </c>
      <c r="I1912" s="48" t="s">
        <v>1363</v>
      </c>
      <c r="J1912" s="50" t="s">
        <v>1364</v>
      </c>
      <c r="K1912" s="49">
        <v>1380000.03</v>
      </c>
      <c r="L1912" s="49">
        <v>1371044.1307439203</v>
      </c>
      <c r="M1912" s="50">
        <f t="shared" si="33"/>
        <v>37</v>
      </c>
      <c r="N1912" s="68" t="s">
        <v>349</v>
      </c>
    </row>
    <row r="1913" spans="1:14" ht="95.25" customHeight="1" x14ac:dyDescent="0.25">
      <c r="A1913" s="86">
        <v>1905</v>
      </c>
      <c r="B1913" s="50" t="s">
        <v>2004</v>
      </c>
      <c r="C1913" s="69" t="s">
        <v>2005</v>
      </c>
      <c r="D1913" s="69" t="s">
        <v>1438</v>
      </c>
      <c r="E1913" s="69" t="s">
        <v>1465</v>
      </c>
      <c r="F1913" s="69" t="s">
        <v>1575</v>
      </c>
      <c r="G1913" s="69" t="s">
        <v>1576</v>
      </c>
      <c r="H1913" s="47">
        <v>60</v>
      </c>
      <c r="I1913" s="48" t="s">
        <v>81</v>
      </c>
      <c r="J1913" s="50" t="s">
        <v>1760</v>
      </c>
      <c r="K1913" s="49">
        <v>1386282.75</v>
      </c>
      <c r="L1913" s="49">
        <v>1374445.0227121084</v>
      </c>
      <c r="M1913" s="50">
        <f t="shared" si="33"/>
        <v>38</v>
      </c>
      <c r="N1913" s="68" t="s">
        <v>349</v>
      </c>
    </row>
    <row r="1914" spans="1:14" ht="95.25" customHeight="1" x14ac:dyDescent="0.25">
      <c r="A1914" s="86">
        <v>1906</v>
      </c>
      <c r="B1914" s="50" t="s">
        <v>2004</v>
      </c>
      <c r="C1914" s="69" t="s">
        <v>2005</v>
      </c>
      <c r="D1914" s="69" t="s">
        <v>1438</v>
      </c>
      <c r="E1914" s="69" t="s">
        <v>1465</v>
      </c>
      <c r="F1914" s="69" t="s">
        <v>1577</v>
      </c>
      <c r="G1914" s="87" t="s">
        <v>1554</v>
      </c>
      <c r="H1914" s="47">
        <v>60</v>
      </c>
      <c r="I1914" s="48" t="s">
        <v>81</v>
      </c>
      <c r="J1914" s="50" t="s">
        <v>1760</v>
      </c>
      <c r="K1914" s="49">
        <v>1399807.9</v>
      </c>
      <c r="L1914" s="49">
        <v>1387854.6789304626</v>
      </c>
      <c r="M1914" s="50">
        <f t="shared" si="33"/>
        <v>39</v>
      </c>
      <c r="N1914" s="68" t="s">
        <v>349</v>
      </c>
    </row>
    <row r="1915" spans="1:14" ht="95.25" customHeight="1" x14ac:dyDescent="0.25">
      <c r="A1915" s="86">
        <v>1907</v>
      </c>
      <c r="B1915" s="50" t="s">
        <v>2004</v>
      </c>
      <c r="C1915" s="69" t="s">
        <v>2005</v>
      </c>
      <c r="D1915" s="69" t="s">
        <v>44</v>
      </c>
      <c r="E1915" s="69" t="s">
        <v>1361</v>
      </c>
      <c r="F1915" s="69" t="s">
        <v>1551</v>
      </c>
      <c r="G1915" s="87" t="s">
        <v>1574</v>
      </c>
      <c r="H1915" s="47">
        <v>30</v>
      </c>
      <c r="I1915" s="48" t="s">
        <v>1363</v>
      </c>
      <c r="J1915" s="50" t="s">
        <v>1364</v>
      </c>
      <c r="K1915" s="49">
        <v>1410000.04</v>
      </c>
      <c r="L1915" s="49">
        <v>1400707.7971781504</v>
      </c>
      <c r="M1915" s="50">
        <f t="shared" si="33"/>
        <v>40</v>
      </c>
      <c r="N1915" s="68" t="s">
        <v>349</v>
      </c>
    </row>
    <row r="1916" spans="1:14" ht="95.25" customHeight="1" x14ac:dyDescent="0.25">
      <c r="A1916" s="86">
        <v>1908</v>
      </c>
      <c r="B1916" s="50" t="s">
        <v>2004</v>
      </c>
      <c r="C1916" s="69" t="s">
        <v>2005</v>
      </c>
      <c r="D1916" s="69" t="s">
        <v>26</v>
      </c>
      <c r="E1916" s="69" t="s">
        <v>1394</v>
      </c>
      <c r="F1916" s="69" t="s">
        <v>2008</v>
      </c>
      <c r="G1916" s="87" t="s">
        <v>1523</v>
      </c>
      <c r="H1916" s="47">
        <v>90</v>
      </c>
      <c r="I1916" s="48" t="s">
        <v>1433</v>
      </c>
      <c r="J1916" s="50" t="s">
        <v>1997</v>
      </c>
      <c r="K1916" s="49">
        <v>1375805.5</v>
      </c>
      <c r="L1916" s="49">
        <v>1517752.2714762634</v>
      </c>
      <c r="M1916" s="50">
        <f t="shared" si="33"/>
        <v>41</v>
      </c>
      <c r="N1916" s="68" t="s">
        <v>349</v>
      </c>
    </row>
    <row r="1917" spans="1:14" ht="95.25" customHeight="1" x14ac:dyDescent="0.25">
      <c r="A1917" s="86">
        <v>1909</v>
      </c>
      <c r="B1917" s="50" t="s">
        <v>2004</v>
      </c>
      <c r="C1917" s="69" t="s">
        <v>2005</v>
      </c>
      <c r="D1917" s="69" t="s">
        <v>1438</v>
      </c>
      <c r="E1917" s="69" t="s">
        <v>1465</v>
      </c>
      <c r="F1917" s="69" t="s">
        <v>1569</v>
      </c>
      <c r="G1917" s="69" t="s">
        <v>1557</v>
      </c>
      <c r="H1917" s="47">
        <v>60</v>
      </c>
      <c r="I1917" s="48" t="s">
        <v>81</v>
      </c>
      <c r="J1917" s="50" t="s">
        <v>1760</v>
      </c>
      <c r="K1917" s="49">
        <v>1425473.6</v>
      </c>
      <c r="L1917" s="49">
        <v>1413301.2147251428</v>
      </c>
      <c r="M1917" s="50">
        <f t="shared" si="33"/>
        <v>42</v>
      </c>
      <c r="N1917" s="68" t="s">
        <v>349</v>
      </c>
    </row>
    <row r="1918" spans="1:14" ht="95.25" customHeight="1" x14ac:dyDescent="0.25">
      <c r="A1918" s="86">
        <v>1910</v>
      </c>
      <c r="B1918" s="50" t="s">
        <v>2004</v>
      </c>
      <c r="C1918" s="69" t="s">
        <v>2005</v>
      </c>
      <c r="D1918" s="69" t="s">
        <v>1438</v>
      </c>
      <c r="E1918" s="69" t="s">
        <v>1465</v>
      </c>
      <c r="F1918" s="69" t="s">
        <v>1569</v>
      </c>
      <c r="G1918" s="69" t="s">
        <v>1570</v>
      </c>
      <c r="H1918" s="47">
        <v>60</v>
      </c>
      <c r="I1918" s="48" t="s">
        <v>81</v>
      </c>
      <c r="J1918" s="50" t="s">
        <v>1760</v>
      </c>
      <c r="K1918" s="49">
        <v>1432348.3</v>
      </c>
      <c r="L1918" s="49">
        <v>1420117.2103780054</v>
      </c>
      <c r="M1918" s="50">
        <f t="shared" si="33"/>
        <v>43</v>
      </c>
      <c r="N1918" s="68" t="s">
        <v>349</v>
      </c>
    </row>
    <row r="1919" spans="1:14" ht="95.25" customHeight="1" x14ac:dyDescent="0.25">
      <c r="A1919" s="86">
        <v>1911</v>
      </c>
      <c r="B1919" s="50" t="s">
        <v>2004</v>
      </c>
      <c r="C1919" s="69" t="s">
        <v>2005</v>
      </c>
      <c r="D1919" s="69" t="s">
        <v>1438</v>
      </c>
      <c r="E1919" s="69" t="s">
        <v>1465</v>
      </c>
      <c r="F1919" s="69" t="s">
        <v>1578</v>
      </c>
      <c r="G1919" s="69" t="s">
        <v>1579</v>
      </c>
      <c r="H1919" s="47">
        <v>60</v>
      </c>
      <c r="I1919" s="48" t="s">
        <v>81</v>
      </c>
      <c r="J1919" s="50" t="s">
        <v>1760</v>
      </c>
      <c r="K1919" s="49">
        <v>1444830.4</v>
      </c>
      <c r="L1919" s="49">
        <v>1432492.7233950971</v>
      </c>
      <c r="M1919" s="50">
        <f t="shared" si="33"/>
        <v>44</v>
      </c>
      <c r="N1919" s="68" t="s">
        <v>349</v>
      </c>
    </row>
    <row r="1920" spans="1:14" ht="95.25" customHeight="1" x14ac:dyDescent="0.25">
      <c r="A1920" s="86">
        <v>1912</v>
      </c>
      <c r="B1920" s="50" t="s">
        <v>2004</v>
      </c>
      <c r="C1920" s="69" t="s">
        <v>2005</v>
      </c>
      <c r="D1920" s="69" t="s">
        <v>1438</v>
      </c>
      <c r="E1920" s="69" t="s">
        <v>1465</v>
      </c>
      <c r="F1920" s="69" t="s">
        <v>1578</v>
      </c>
      <c r="G1920" s="69" t="s">
        <v>1564</v>
      </c>
      <c r="H1920" s="47">
        <v>60</v>
      </c>
      <c r="I1920" s="48" t="s">
        <v>81</v>
      </c>
      <c r="J1920" s="50" t="s">
        <v>1760</v>
      </c>
      <c r="K1920" s="49">
        <v>1451835.05</v>
      </c>
      <c r="L1920" s="49">
        <v>1439437.5593806421</v>
      </c>
      <c r="M1920" s="50">
        <f t="shared" si="33"/>
        <v>45</v>
      </c>
      <c r="N1920" s="68" t="s">
        <v>349</v>
      </c>
    </row>
    <row r="1921" spans="1:14" ht="95.25" customHeight="1" x14ac:dyDescent="0.25">
      <c r="A1921" s="86">
        <v>1913</v>
      </c>
      <c r="B1921" s="50" t="s">
        <v>2004</v>
      </c>
      <c r="C1921" s="69" t="s">
        <v>2005</v>
      </c>
      <c r="D1921" s="69" t="s">
        <v>47</v>
      </c>
      <c r="E1921" s="69" t="s">
        <v>1500</v>
      </c>
      <c r="F1921" s="69" t="s">
        <v>1547</v>
      </c>
      <c r="G1921" s="69" t="s">
        <v>1548</v>
      </c>
      <c r="H1921" s="47">
        <v>45</v>
      </c>
      <c r="I1921" s="48" t="s">
        <v>1502</v>
      </c>
      <c r="J1921" s="50" t="s">
        <v>1503</v>
      </c>
      <c r="K1921" s="49">
        <v>1461362.5</v>
      </c>
      <c r="L1921" s="49">
        <v>1562929.0884795331</v>
      </c>
      <c r="M1921" s="50">
        <f t="shared" si="33"/>
        <v>46</v>
      </c>
      <c r="N1921" s="68" t="s">
        <v>349</v>
      </c>
    </row>
    <row r="1922" spans="1:14" ht="95.25" customHeight="1" x14ac:dyDescent="0.25">
      <c r="A1922" s="86">
        <v>1914</v>
      </c>
      <c r="B1922" s="50" t="s">
        <v>2004</v>
      </c>
      <c r="C1922" s="69" t="s">
        <v>2005</v>
      </c>
      <c r="D1922" s="69" t="s">
        <v>1438</v>
      </c>
      <c r="E1922" s="69" t="s">
        <v>1465</v>
      </c>
      <c r="F1922" s="69" t="s">
        <v>1580</v>
      </c>
      <c r="G1922" s="69" t="s">
        <v>1573</v>
      </c>
      <c r="H1922" s="47">
        <v>60</v>
      </c>
      <c r="I1922" s="48" t="s">
        <v>81</v>
      </c>
      <c r="J1922" s="50" t="s">
        <v>1760</v>
      </c>
      <c r="K1922" s="49">
        <v>1466070.9</v>
      </c>
      <c r="L1922" s="49">
        <v>1453551.8467989746</v>
      </c>
      <c r="M1922" s="50">
        <f t="shared" si="33"/>
        <v>47</v>
      </c>
      <c r="N1922" s="68" t="s">
        <v>349</v>
      </c>
    </row>
    <row r="1923" spans="1:14" ht="95.25" customHeight="1" x14ac:dyDescent="0.25">
      <c r="A1923" s="86">
        <v>1915</v>
      </c>
      <c r="B1923" s="50" t="s">
        <v>2004</v>
      </c>
      <c r="C1923" s="69" t="s">
        <v>2005</v>
      </c>
      <c r="D1923" s="69" t="s">
        <v>1438</v>
      </c>
      <c r="E1923" s="69" t="s">
        <v>1465</v>
      </c>
      <c r="F1923" s="69" t="s">
        <v>1586</v>
      </c>
      <c r="G1923" s="69" t="s">
        <v>1587</v>
      </c>
      <c r="H1923" s="47">
        <v>60</v>
      </c>
      <c r="I1923" s="48" t="s">
        <v>81</v>
      </c>
      <c r="J1923" s="50" t="s">
        <v>1760</v>
      </c>
      <c r="K1923" s="49">
        <v>1492455.35</v>
      </c>
      <c r="L1923" s="49">
        <v>1479710.9950531793</v>
      </c>
      <c r="M1923" s="50">
        <f t="shared" si="33"/>
        <v>48</v>
      </c>
      <c r="N1923" s="68" t="s">
        <v>349</v>
      </c>
    </row>
    <row r="1924" spans="1:14" ht="95.25" customHeight="1" x14ac:dyDescent="0.25">
      <c r="A1924" s="86">
        <v>1916</v>
      </c>
      <c r="B1924" s="50" t="s">
        <v>2004</v>
      </c>
      <c r="C1924" s="69" t="s">
        <v>2005</v>
      </c>
      <c r="D1924" s="69" t="s">
        <v>1438</v>
      </c>
      <c r="E1924" s="69" t="s">
        <v>1465</v>
      </c>
      <c r="F1924" s="69" t="s">
        <v>1588</v>
      </c>
      <c r="G1924" s="69" t="s">
        <v>1589</v>
      </c>
      <c r="H1924" s="47">
        <v>60</v>
      </c>
      <c r="I1924" s="48" t="s">
        <v>81</v>
      </c>
      <c r="J1924" s="50" t="s">
        <v>1760</v>
      </c>
      <c r="K1924" s="49">
        <v>1504494.7</v>
      </c>
      <c r="L1924" s="49">
        <v>1491647.5387952039</v>
      </c>
      <c r="M1924" s="50">
        <f t="shared" si="33"/>
        <v>49</v>
      </c>
      <c r="N1924" s="68" t="s">
        <v>349</v>
      </c>
    </row>
    <row r="1925" spans="1:14" ht="95.25" customHeight="1" x14ac:dyDescent="0.25">
      <c r="A1925" s="86">
        <v>1917</v>
      </c>
      <c r="B1925" s="50" t="s">
        <v>2004</v>
      </c>
      <c r="C1925" s="69" t="s">
        <v>2005</v>
      </c>
      <c r="D1925" s="69" t="s">
        <v>47</v>
      </c>
      <c r="E1925" s="69" t="s">
        <v>1500</v>
      </c>
      <c r="F1925" s="69" t="s">
        <v>1556</v>
      </c>
      <c r="G1925" s="69" t="s">
        <v>1557</v>
      </c>
      <c r="H1925" s="47">
        <v>45</v>
      </c>
      <c r="I1925" s="48" t="s">
        <v>1558</v>
      </c>
      <c r="J1925" s="50" t="s">
        <v>1503</v>
      </c>
      <c r="K1925" s="49">
        <v>1534100</v>
      </c>
      <c r="L1925" s="49">
        <v>1640721.9390373379</v>
      </c>
      <c r="M1925" s="50">
        <f t="shared" si="33"/>
        <v>50</v>
      </c>
      <c r="N1925" s="68" t="s">
        <v>349</v>
      </c>
    </row>
    <row r="1926" spans="1:14" ht="95.25" customHeight="1" x14ac:dyDescent="0.25">
      <c r="A1926" s="86">
        <v>1918</v>
      </c>
      <c r="B1926" s="50" t="s">
        <v>2004</v>
      </c>
      <c r="C1926" s="69" t="s">
        <v>2005</v>
      </c>
      <c r="D1926" s="69" t="s">
        <v>1438</v>
      </c>
      <c r="E1926" s="69" t="s">
        <v>1465</v>
      </c>
      <c r="F1926" s="69" t="s">
        <v>1590</v>
      </c>
      <c r="G1926" s="69" t="s">
        <v>1583</v>
      </c>
      <c r="H1926" s="47">
        <v>60</v>
      </c>
      <c r="I1926" s="48" t="s">
        <v>81</v>
      </c>
      <c r="J1926" s="50" t="s">
        <v>1760</v>
      </c>
      <c r="K1926" s="49">
        <v>1572397.6</v>
      </c>
      <c r="L1926" s="49">
        <v>1558970.6032513678</v>
      </c>
      <c r="M1926" s="50">
        <f t="shared" si="33"/>
        <v>51</v>
      </c>
      <c r="N1926" s="68" t="s">
        <v>349</v>
      </c>
    </row>
    <row r="1927" spans="1:14" ht="95.25" customHeight="1" x14ac:dyDescent="0.25">
      <c r="A1927" s="86">
        <v>1919</v>
      </c>
      <c r="B1927" s="50" t="s">
        <v>2004</v>
      </c>
      <c r="C1927" s="69" t="s">
        <v>2005</v>
      </c>
      <c r="D1927" s="69" t="s">
        <v>24</v>
      </c>
      <c r="E1927" s="69" t="s">
        <v>1777</v>
      </c>
      <c r="F1927" s="69" t="s">
        <v>1854</v>
      </c>
      <c r="G1927" s="87" t="str">
        <f>F1927</f>
        <v>ML 160E24-E3</v>
      </c>
      <c r="H1927" s="47">
        <v>10</v>
      </c>
      <c r="I1927" s="48" t="s">
        <v>1668</v>
      </c>
      <c r="J1927" s="50" t="s">
        <v>2009</v>
      </c>
      <c r="K1927" s="46">
        <f>(1099313+342620+15000)*1.15</f>
        <v>1675472.95</v>
      </c>
      <c r="L1927" s="49">
        <v>1915562.5798652272</v>
      </c>
      <c r="M1927" s="50">
        <f t="shared" si="33"/>
        <v>52</v>
      </c>
      <c r="N1927" s="68" t="s">
        <v>349</v>
      </c>
    </row>
    <row r="1928" spans="1:14" ht="95.25" customHeight="1" x14ac:dyDescent="0.25">
      <c r="A1928" s="86">
        <v>1920</v>
      </c>
      <c r="B1928" s="50" t="s">
        <v>2004</v>
      </c>
      <c r="C1928" s="69" t="s">
        <v>2005</v>
      </c>
      <c r="D1928" s="69" t="s">
        <v>46</v>
      </c>
      <c r="E1928" s="69" t="s">
        <v>1465</v>
      </c>
      <c r="F1928" s="69" t="s">
        <v>1581</v>
      </c>
      <c r="G1928" s="87" t="s">
        <v>1548</v>
      </c>
      <c r="H1928" s="47">
        <v>90</v>
      </c>
      <c r="I1928" s="48">
        <v>0</v>
      </c>
      <c r="J1928" s="50" t="s">
        <v>1476</v>
      </c>
      <c r="K1928" s="49">
        <v>1802708.84</v>
      </c>
      <c r="L1928" s="49">
        <v>1802708.8399999999</v>
      </c>
      <c r="M1928" s="50">
        <f t="shared" si="33"/>
        <v>53</v>
      </c>
      <c r="N1928" s="68" t="s">
        <v>349</v>
      </c>
    </row>
    <row r="1929" spans="1:14" ht="95.25" customHeight="1" x14ac:dyDescent="0.25">
      <c r="A1929" s="86">
        <v>1921</v>
      </c>
      <c r="B1929" s="50" t="s">
        <v>2010</v>
      </c>
      <c r="C1929" s="69" t="s">
        <v>2011</v>
      </c>
      <c r="D1929" s="69" t="s">
        <v>29</v>
      </c>
      <c r="E1929" s="69" t="s">
        <v>1379</v>
      </c>
      <c r="F1929" s="69" t="s">
        <v>1510</v>
      </c>
      <c r="G1929" s="69" t="s">
        <v>1510</v>
      </c>
      <c r="H1929" s="47">
        <v>30</v>
      </c>
      <c r="I1929" s="48">
        <v>132</v>
      </c>
      <c r="J1929" s="50" t="s">
        <v>2006</v>
      </c>
      <c r="K1929" s="49">
        <v>780850</v>
      </c>
      <c r="L1929" s="49">
        <v>808578.13309136021</v>
      </c>
      <c r="M1929" s="50">
        <f t="shared" si="33"/>
        <v>1</v>
      </c>
      <c r="N1929" s="68" t="s">
        <v>349</v>
      </c>
    </row>
    <row r="1930" spans="1:14" ht="95.25" customHeight="1" x14ac:dyDescent="0.25">
      <c r="A1930" s="86">
        <v>1922</v>
      </c>
      <c r="B1930" s="50" t="s">
        <v>2010</v>
      </c>
      <c r="C1930" s="69" t="s">
        <v>2011</v>
      </c>
      <c r="D1930" s="69" t="s">
        <v>45</v>
      </c>
      <c r="E1930" s="69" t="s">
        <v>1405</v>
      </c>
      <c r="F1930" s="69" t="s">
        <v>1513</v>
      </c>
      <c r="G1930" s="87" t="s">
        <v>1514</v>
      </c>
      <c r="H1930" s="47">
        <v>30</v>
      </c>
      <c r="I1930" s="48">
        <v>0.67</v>
      </c>
      <c r="J1930" s="50" t="s">
        <v>1409</v>
      </c>
      <c r="K1930" s="46">
        <v>791199.99999999988</v>
      </c>
      <c r="L1930" s="49">
        <v>791199.99999999977</v>
      </c>
      <c r="M1930" s="50">
        <f t="shared" ref="M1930:M1993" si="34">IF(B1930=B1929,M1929+1,1)</f>
        <v>2</v>
      </c>
      <c r="N1930" s="68" t="s">
        <v>349</v>
      </c>
    </row>
    <row r="1931" spans="1:14" ht="95.25" customHeight="1" x14ac:dyDescent="0.25">
      <c r="A1931" s="86">
        <v>1923</v>
      </c>
      <c r="B1931" s="50" t="s">
        <v>2010</v>
      </c>
      <c r="C1931" s="69" t="s">
        <v>2011</v>
      </c>
      <c r="D1931" s="69" t="s">
        <v>45</v>
      </c>
      <c r="E1931" s="69" t="s">
        <v>1405</v>
      </c>
      <c r="F1931" s="69" t="s">
        <v>1513</v>
      </c>
      <c r="G1931" s="87" t="s">
        <v>1514</v>
      </c>
      <c r="H1931" s="47">
        <v>30</v>
      </c>
      <c r="I1931" s="48">
        <v>0.67</v>
      </c>
      <c r="J1931" s="50" t="s">
        <v>1408</v>
      </c>
      <c r="K1931" s="46">
        <v>844071.24999999988</v>
      </c>
      <c r="L1931" s="49">
        <v>844071.24999999977</v>
      </c>
      <c r="M1931" s="50">
        <f t="shared" si="34"/>
        <v>3</v>
      </c>
      <c r="N1931" s="68" t="s">
        <v>349</v>
      </c>
    </row>
    <row r="1932" spans="1:14" ht="95.25" customHeight="1" x14ac:dyDescent="0.25">
      <c r="A1932" s="86">
        <v>1924</v>
      </c>
      <c r="B1932" s="50" t="s">
        <v>2010</v>
      </c>
      <c r="C1932" s="69" t="s">
        <v>2011</v>
      </c>
      <c r="D1932" s="69" t="s">
        <v>1438</v>
      </c>
      <c r="E1932" s="69" t="s">
        <v>1382</v>
      </c>
      <c r="F1932" s="69" t="s">
        <v>1511</v>
      </c>
      <c r="G1932" s="87" t="s">
        <v>1511</v>
      </c>
      <c r="H1932" s="47">
        <v>60</v>
      </c>
      <c r="I1932" s="48" t="s">
        <v>176</v>
      </c>
      <c r="J1932" s="50" t="s">
        <v>1760</v>
      </c>
      <c r="K1932" s="49">
        <v>926300</v>
      </c>
      <c r="L1932" s="49">
        <v>905397.49800231121</v>
      </c>
      <c r="M1932" s="50">
        <f t="shared" si="34"/>
        <v>4</v>
      </c>
      <c r="N1932" s="68" t="s">
        <v>349</v>
      </c>
    </row>
    <row r="1933" spans="1:14" ht="95.25" customHeight="1" x14ac:dyDescent="0.25">
      <c r="A1933" s="86">
        <v>1925</v>
      </c>
      <c r="B1933" s="50" t="s">
        <v>2010</v>
      </c>
      <c r="C1933" s="69" t="s">
        <v>2011</v>
      </c>
      <c r="D1933" s="69" t="s">
        <v>1438</v>
      </c>
      <c r="E1933" s="69" t="s">
        <v>1382</v>
      </c>
      <c r="F1933" s="69" t="s">
        <v>1519</v>
      </c>
      <c r="G1933" s="69" t="s">
        <v>1519</v>
      </c>
      <c r="H1933" s="47">
        <v>60</v>
      </c>
      <c r="I1933" s="48" t="s">
        <v>176</v>
      </c>
      <c r="J1933" s="50" t="s">
        <v>1760</v>
      </c>
      <c r="K1933" s="49">
        <v>944700</v>
      </c>
      <c r="L1933" s="49">
        <v>923382.2912261507</v>
      </c>
      <c r="M1933" s="50">
        <f t="shared" si="34"/>
        <v>5</v>
      </c>
      <c r="N1933" s="68" t="s">
        <v>349</v>
      </c>
    </row>
    <row r="1934" spans="1:14" ht="95.25" customHeight="1" x14ac:dyDescent="0.25">
      <c r="A1934" s="86">
        <v>1926</v>
      </c>
      <c r="B1934" s="50" t="s">
        <v>2010</v>
      </c>
      <c r="C1934" s="69" t="s">
        <v>2011</v>
      </c>
      <c r="D1934" s="69" t="s">
        <v>45</v>
      </c>
      <c r="E1934" s="69" t="s">
        <v>1405</v>
      </c>
      <c r="F1934" s="69" t="s">
        <v>1516</v>
      </c>
      <c r="G1934" s="87" t="s">
        <v>1517</v>
      </c>
      <c r="H1934" s="47">
        <v>30</v>
      </c>
      <c r="I1934" s="48">
        <v>0.87</v>
      </c>
      <c r="J1934" s="50" t="s">
        <v>1408</v>
      </c>
      <c r="K1934" s="46">
        <v>927446.24999999988</v>
      </c>
      <c r="L1934" s="49">
        <v>927446.24999999977</v>
      </c>
      <c r="M1934" s="50">
        <f t="shared" si="34"/>
        <v>6</v>
      </c>
      <c r="N1934" s="68" t="s">
        <v>349</v>
      </c>
    </row>
    <row r="1935" spans="1:14" ht="95.25" customHeight="1" x14ac:dyDescent="0.25">
      <c r="A1935" s="86">
        <v>1927</v>
      </c>
      <c r="B1935" s="50" t="s">
        <v>2010</v>
      </c>
      <c r="C1935" s="69" t="s">
        <v>2011</v>
      </c>
      <c r="D1935" s="69" t="s">
        <v>1438</v>
      </c>
      <c r="E1935" s="69" t="s">
        <v>1382</v>
      </c>
      <c r="F1935" s="69" t="s">
        <v>1521</v>
      </c>
      <c r="G1935" s="87" t="s">
        <v>1521</v>
      </c>
      <c r="H1935" s="47">
        <v>60</v>
      </c>
      <c r="I1935" s="48" t="s">
        <v>176</v>
      </c>
      <c r="J1935" s="50" t="s">
        <v>1760</v>
      </c>
      <c r="K1935" s="49">
        <v>1011400</v>
      </c>
      <c r="L1935" s="49">
        <v>988577.16666256881</v>
      </c>
      <c r="M1935" s="50">
        <f t="shared" si="34"/>
        <v>7</v>
      </c>
      <c r="N1935" s="68" t="s">
        <v>349</v>
      </c>
    </row>
    <row r="1936" spans="1:14" ht="95.25" customHeight="1" x14ac:dyDescent="0.25">
      <c r="A1936" s="86">
        <v>1928</v>
      </c>
      <c r="B1936" s="50" t="s">
        <v>2010</v>
      </c>
      <c r="C1936" s="69" t="s">
        <v>2011</v>
      </c>
      <c r="D1936" s="69" t="s">
        <v>1438</v>
      </c>
      <c r="E1936" s="69" t="s">
        <v>1382</v>
      </c>
      <c r="F1936" s="69" t="s">
        <v>1524</v>
      </c>
      <c r="G1936" s="69" t="s">
        <v>1524</v>
      </c>
      <c r="H1936" s="47">
        <v>60</v>
      </c>
      <c r="I1936" s="48" t="s">
        <v>176</v>
      </c>
      <c r="J1936" s="50" t="s">
        <v>1760</v>
      </c>
      <c r="K1936" s="49">
        <v>1062000</v>
      </c>
      <c r="L1936" s="49">
        <v>1038035.3480281275</v>
      </c>
      <c r="M1936" s="50">
        <f t="shared" si="34"/>
        <v>8</v>
      </c>
      <c r="N1936" s="68" t="s">
        <v>349</v>
      </c>
    </row>
    <row r="1937" spans="1:14" ht="95.25" customHeight="1" x14ac:dyDescent="0.25">
      <c r="A1937" s="86">
        <v>1929</v>
      </c>
      <c r="B1937" s="50" t="s">
        <v>2010</v>
      </c>
      <c r="C1937" s="69" t="s">
        <v>2011</v>
      </c>
      <c r="D1937" s="69" t="s">
        <v>29</v>
      </c>
      <c r="E1937" s="69" t="s">
        <v>1379</v>
      </c>
      <c r="F1937" s="69" t="s">
        <v>1510</v>
      </c>
      <c r="G1937" s="69" t="s">
        <v>1510</v>
      </c>
      <c r="H1937" s="47">
        <v>30</v>
      </c>
      <c r="I1937" s="48">
        <v>132</v>
      </c>
      <c r="J1937" s="50" t="s">
        <v>292</v>
      </c>
      <c r="K1937" s="49">
        <v>1070650</v>
      </c>
      <c r="L1937" s="49">
        <v>1108668.9866098033</v>
      </c>
      <c r="M1937" s="50">
        <f t="shared" si="34"/>
        <v>9</v>
      </c>
      <c r="N1937" s="68" t="s">
        <v>349</v>
      </c>
    </row>
    <row r="1938" spans="1:14" ht="95.25" customHeight="1" x14ac:dyDescent="0.25">
      <c r="A1938" s="86">
        <v>1930</v>
      </c>
      <c r="B1938" s="50" t="s">
        <v>2010</v>
      </c>
      <c r="C1938" s="69" t="s">
        <v>2011</v>
      </c>
      <c r="D1938" s="69" t="s">
        <v>1438</v>
      </c>
      <c r="E1938" s="69" t="s">
        <v>1382</v>
      </c>
      <c r="F1938" s="69" t="s">
        <v>1761</v>
      </c>
      <c r="G1938" s="69" t="s">
        <v>1761</v>
      </c>
      <c r="H1938" s="47">
        <v>60</v>
      </c>
      <c r="I1938" s="48" t="s">
        <v>176</v>
      </c>
      <c r="J1938" s="50" t="s">
        <v>1760</v>
      </c>
      <c r="K1938" s="49">
        <v>1134450</v>
      </c>
      <c r="L1938" s="49">
        <v>1108850.4713469956</v>
      </c>
      <c r="M1938" s="50">
        <f t="shared" si="34"/>
        <v>10</v>
      </c>
      <c r="N1938" s="68" t="s">
        <v>349</v>
      </c>
    </row>
    <row r="1939" spans="1:14" ht="95.25" customHeight="1" x14ac:dyDescent="0.25">
      <c r="A1939" s="86">
        <v>1931</v>
      </c>
      <c r="B1939" s="50" t="s">
        <v>2010</v>
      </c>
      <c r="C1939" s="69" t="s">
        <v>2011</v>
      </c>
      <c r="D1939" s="69" t="s">
        <v>1438</v>
      </c>
      <c r="E1939" s="69" t="s">
        <v>1382</v>
      </c>
      <c r="F1939" s="69" t="s">
        <v>1769</v>
      </c>
      <c r="G1939" s="69" t="s">
        <v>1769</v>
      </c>
      <c r="H1939" s="47">
        <v>60</v>
      </c>
      <c r="I1939" s="48" t="s">
        <v>176</v>
      </c>
      <c r="J1939" s="50" t="s">
        <v>1760</v>
      </c>
      <c r="K1939" s="49">
        <v>1134450</v>
      </c>
      <c r="L1939" s="49">
        <v>1108850.4713469956</v>
      </c>
      <c r="M1939" s="50">
        <f t="shared" si="34"/>
        <v>11</v>
      </c>
      <c r="N1939" s="68" t="s">
        <v>349</v>
      </c>
    </row>
    <row r="1940" spans="1:14" ht="95.25" customHeight="1" x14ac:dyDescent="0.25">
      <c r="A1940" s="86">
        <v>1932</v>
      </c>
      <c r="B1940" s="50" t="s">
        <v>2010</v>
      </c>
      <c r="C1940" s="69" t="s">
        <v>2011</v>
      </c>
      <c r="D1940" s="69" t="s">
        <v>45</v>
      </c>
      <c r="E1940" s="69" t="s">
        <v>1405</v>
      </c>
      <c r="F1940" s="69" t="s">
        <v>1513</v>
      </c>
      <c r="G1940" s="87" t="s">
        <v>1514</v>
      </c>
      <c r="H1940" s="47">
        <v>30</v>
      </c>
      <c r="I1940" s="48">
        <v>0.67</v>
      </c>
      <c r="J1940" s="50" t="s">
        <v>292</v>
      </c>
      <c r="K1940" s="46">
        <v>1078003.0999999999</v>
      </c>
      <c r="L1940" s="49">
        <v>1078003.0999999996</v>
      </c>
      <c r="M1940" s="50">
        <f t="shared" si="34"/>
        <v>12</v>
      </c>
      <c r="N1940" s="68" t="s">
        <v>349</v>
      </c>
    </row>
    <row r="1941" spans="1:14" ht="95.25" customHeight="1" x14ac:dyDescent="0.25">
      <c r="A1941" s="86">
        <v>1933</v>
      </c>
      <c r="B1941" s="50" t="s">
        <v>2010</v>
      </c>
      <c r="C1941" s="69" t="s">
        <v>2011</v>
      </c>
      <c r="D1941" s="69" t="s">
        <v>1438</v>
      </c>
      <c r="E1941" s="69" t="s">
        <v>1526</v>
      </c>
      <c r="F1941" s="69" t="s">
        <v>1527</v>
      </c>
      <c r="G1941" s="87" t="s">
        <v>1535</v>
      </c>
      <c r="H1941" s="47">
        <v>60</v>
      </c>
      <c r="I1941" s="48" t="s">
        <v>176</v>
      </c>
      <c r="J1941" s="50" t="s">
        <v>1760</v>
      </c>
      <c r="K1941" s="49">
        <v>1170100</v>
      </c>
      <c r="L1941" s="49">
        <v>1183937.2417096726</v>
      </c>
      <c r="M1941" s="50">
        <f t="shared" si="34"/>
        <v>13</v>
      </c>
      <c r="N1941" s="68" t="s">
        <v>349</v>
      </c>
    </row>
    <row r="1942" spans="1:14" ht="95.25" customHeight="1" x14ac:dyDescent="0.25">
      <c r="A1942" s="86">
        <v>1934</v>
      </c>
      <c r="B1942" s="50" t="s">
        <v>2010</v>
      </c>
      <c r="C1942" s="69" t="s">
        <v>2011</v>
      </c>
      <c r="D1942" s="69" t="s">
        <v>1438</v>
      </c>
      <c r="E1942" s="69" t="s">
        <v>1526</v>
      </c>
      <c r="F1942" s="69" t="s">
        <v>1527</v>
      </c>
      <c r="G1942" s="87" t="s">
        <v>1528</v>
      </c>
      <c r="H1942" s="47">
        <v>60</v>
      </c>
      <c r="I1942" s="48" t="s">
        <v>176</v>
      </c>
      <c r="J1942" s="50" t="s">
        <v>1760</v>
      </c>
      <c r="K1942" s="49">
        <v>1177000</v>
      </c>
      <c r="L1942" s="49">
        <v>1190918.8389815269</v>
      </c>
      <c r="M1942" s="50">
        <f t="shared" si="34"/>
        <v>14</v>
      </c>
      <c r="N1942" s="68" t="s">
        <v>349</v>
      </c>
    </row>
    <row r="1943" spans="1:14" ht="95.25" customHeight="1" x14ac:dyDescent="0.25">
      <c r="A1943" s="86">
        <v>1935</v>
      </c>
      <c r="B1943" s="50" t="s">
        <v>2010</v>
      </c>
      <c r="C1943" s="69" t="s">
        <v>2011</v>
      </c>
      <c r="D1943" s="69" t="s">
        <v>1438</v>
      </c>
      <c r="E1943" s="69" t="s">
        <v>1526</v>
      </c>
      <c r="F1943" s="69" t="s">
        <v>1527</v>
      </c>
      <c r="G1943" s="87" t="s">
        <v>1544</v>
      </c>
      <c r="H1943" s="47">
        <v>60</v>
      </c>
      <c r="I1943" s="48" t="s">
        <v>176</v>
      </c>
      <c r="J1943" s="50" t="s">
        <v>1760</v>
      </c>
      <c r="K1943" s="49">
        <v>1221850</v>
      </c>
      <c r="L1943" s="49">
        <v>1236299.2212485801</v>
      </c>
      <c r="M1943" s="50">
        <f t="shared" si="34"/>
        <v>15</v>
      </c>
      <c r="N1943" s="68" t="s">
        <v>349</v>
      </c>
    </row>
    <row r="1944" spans="1:14" ht="95.25" customHeight="1" x14ac:dyDescent="0.25">
      <c r="A1944" s="86">
        <v>1936</v>
      </c>
      <c r="B1944" s="50" t="s">
        <v>2010</v>
      </c>
      <c r="C1944" s="69" t="s">
        <v>2011</v>
      </c>
      <c r="D1944" s="69" t="s">
        <v>138</v>
      </c>
      <c r="E1944" s="69" t="s">
        <v>1394</v>
      </c>
      <c r="F1944" s="69" t="s">
        <v>1522</v>
      </c>
      <c r="G1944" s="87" t="s">
        <v>1523</v>
      </c>
      <c r="H1944" s="50" t="s">
        <v>1356</v>
      </c>
      <c r="I1944" s="48" t="s">
        <v>81</v>
      </c>
      <c r="J1944" s="50" t="s">
        <v>1357</v>
      </c>
      <c r="K1944" s="49">
        <v>1311349.6000000001</v>
      </c>
      <c r="L1944" s="49">
        <v>1300573.3073348103</v>
      </c>
      <c r="M1944" s="50">
        <f t="shared" si="34"/>
        <v>16</v>
      </c>
      <c r="N1944" s="68" t="s">
        <v>349</v>
      </c>
    </row>
    <row r="1945" spans="1:14" ht="95.25" customHeight="1" x14ac:dyDescent="0.25">
      <c r="A1945" s="86">
        <v>1937</v>
      </c>
      <c r="B1945" s="50" t="s">
        <v>2010</v>
      </c>
      <c r="C1945" s="69" t="s">
        <v>2011</v>
      </c>
      <c r="D1945" s="69" t="s">
        <v>47</v>
      </c>
      <c r="E1945" s="69" t="s">
        <v>1526</v>
      </c>
      <c r="F1945" s="69" t="s">
        <v>1527</v>
      </c>
      <c r="G1945" s="87" t="s">
        <v>1765</v>
      </c>
      <c r="H1945" s="47">
        <v>45</v>
      </c>
      <c r="I1945" s="48" t="s">
        <v>1530</v>
      </c>
      <c r="J1945" s="50" t="s">
        <v>1503</v>
      </c>
      <c r="K1945" s="49">
        <v>1331175.6000000001</v>
      </c>
      <c r="L1945" s="49">
        <v>1409959.4342933372</v>
      </c>
      <c r="M1945" s="50">
        <f t="shared" si="34"/>
        <v>17</v>
      </c>
      <c r="N1945" s="68" t="s">
        <v>349</v>
      </c>
    </row>
    <row r="1946" spans="1:14" ht="95.25" customHeight="1" x14ac:dyDescent="0.25">
      <c r="A1946" s="86">
        <v>1938</v>
      </c>
      <c r="B1946" s="50" t="s">
        <v>2010</v>
      </c>
      <c r="C1946" s="69" t="s">
        <v>2011</v>
      </c>
      <c r="D1946" s="69" t="s">
        <v>1438</v>
      </c>
      <c r="E1946" s="69" t="s">
        <v>1465</v>
      </c>
      <c r="F1946" s="69" t="s">
        <v>1561</v>
      </c>
      <c r="G1946" s="69" t="s">
        <v>1562</v>
      </c>
      <c r="H1946" s="47">
        <v>60</v>
      </c>
      <c r="I1946" s="48" t="s">
        <v>81</v>
      </c>
      <c r="J1946" s="50" t="s">
        <v>1760</v>
      </c>
      <c r="K1946" s="49">
        <v>1336860.3500000001</v>
      </c>
      <c r="L1946" s="49">
        <v>1325444.6498152467</v>
      </c>
      <c r="M1946" s="50">
        <f t="shared" si="34"/>
        <v>18</v>
      </c>
      <c r="N1946" s="68" t="s">
        <v>349</v>
      </c>
    </row>
    <row r="1947" spans="1:14" ht="95.25" customHeight="1" x14ac:dyDescent="0.25">
      <c r="A1947" s="86">
        <v>1939</v>
      </c>
      <c r="B1947" s="50" t="s">
        <v>2010</v>
      </c>
      <c r="C1947" s="69" t="s">
        <v>2011</v>
      </c>
      <c r="D1947" s="69" t="s">
        <v>1438</v>
      </c>
      <c r="E1947" s="69" t="s">
        <v>1465</v>
      </c>
      <c r="F1947" s="69" t="s">
        <v>1565</v>
      </c>
      <c r="G1947" s="87" t="s">
        <v>1548</v>
      </c>
      <c r="H1947" s="47">
        <v>60</v>
      </c>
      <c r="I1947" s="48" t="s">
        <v>81</v>
      </c>
      <c r="J1947" s="50" t="s">
        <v>1760</v>
      </c>
      <c r="K1947" s="49">
        <v>1359056.5</v>
      </c>
      <c r="L1947" s="49">
        <v>1347451.2627453082</v>
      </c>
      <c r="M1947" s="50">
        <f t="shared" si="34"/>
        <v>19</v>
      </c>
      <c r="N1947" s="68" t="s">
        <v>349</v>
      </c>
    </row>
    <row r="1948" spans="1:14" ht="95.25" customHeight="1" x14ac:dyDescent="0.25">
      <c r="A1948" s="86">
        <v>1940</v>
      </c>
      <c r="B1948" s="50" t="s">
        <v>2010</v>
      </c>
      <c r="C1948" s="69" t="s">
        <v>2011</v>
      </c>
      <c r="D1948" s="69" t="s">
        <v>1438</v>
      </c>
      <c r="E1948" s="69" t="s">
        <v>1465</v>
      </c>
      <c r="F1948" s="69" t="s">
        <v>1566</v>
      </c>
      <c r="G1948" s="69" t="s">
        <v>1550</v>
      </c>
      <c r="H1948" s="47">
        <v>60</v>
      </c>
      <c r="I1948" s="48" t="s">
        <v>81</v>
      </c>
      <c r="J1948" s="50" t="s">
        <v>1760</v>
      </c>
      <c r="K1948" s="49">
        <v>1361552</v>
      </c>
      <c r="L1948" s="49">
        <v>1349925.4532047785</v>
      </c>
      <c r="M1948" s="50">
        <f t="shared" si="34"/>
        <v>20</v>
      </c>
      <c r="N1948" s="68" t="s">
        <v>349</v>
      </c>
    </row>
    <row r="1949" spans="1:14" ht="95.25" customHeight="1" x14ac:dyDescent="0.25">
      <c r="A1949" s="86">
        <v>1941</v>
      </c>
      <c r="B1949" s="50" t="s">
        <v>2010</v>
      </c>
      <c r="C1949" s="69" t="s">
        <v>2011</v>
      </c>
      <c r="D1949" s="69" t="s">
        <v>1438</v>
      </c>
      <c r="E1949" s="69" t="s">
        <v>1465</v>
      </c>
      <c r="F1949" s="69" t="s">
        <v>1567</v>
      </c>
      <c r="G1949" s="69" t="s">
        <v>1568</v>
      </c>
      <c r="H1949" s="47">
        <v>60</v>
      </c>
      <c r="I1949" s="48" t="s">
        <v>81</v>
      </c>
      <c r="J1949" s="50" t="s">
        <v>1760</v>
      </c>
      <c r="K1949" s="49">
        <v>1371056.75</v>
      </c>
      <c r="L1949" s="49">
        <v>1359349.0403695349</v>
      </c>
      <c r="M1949" s="50">
        <f t="shared" si="34"/>
        <v>21</v>
      </c>
      <c r="N1949" s="68" t="s">
        <v>349</v>
      </c>
    </row>
    <row r="1950" spans="1:14" ht="95.25" customHeight="1" x14ac:dyDescent="0.25">
      <c r="A1950" s="86">
        <v>1942</v>
      </c>
      <c r="B1950" s="50" t="s">
        <v>2010</v>
      </c>
      <c r="C1950" s="69" t="s">
        <v>2011</v>
      </c>
      <c r="D1950" s="69" t="s">
        <v>9</v>
      </c>
      <c r="E1950" s="69" t="s">
        <v>1347</v>
      </c>
      <c r="F1950" s="69" t="s">
        <v>1533</v>
      </c>
      <c r="G1950" s="87" t="s">
        <v>1534</v>
      </c>
      <c r="H1950" s="47" t="s">
        <v>1399</v>
      </c>
      <c r="I1950" s="91" t="s">
        <v>81</v>
      </c>
      <c r="J1950" s="50" t="s">
        <v>1402</v>
      </c>
      <c r="K1950" s="49">
        <v>1379571</v>
      </c>
      <c r="L1950" s="49">
        <v>1369869.4822578067</v>
      </c>
      <c r="M1950" s="50">
        <f t="shared" si="34"/>
        <v>22</v>
      </c>
      <c r="N1950" s="68" t="s">
        <v>349</v>
      </c>
    </row>
    <row r="1951" spans="1:14" ht="95.25" customHeight="1" x14ac:dyDescent="0.25">
      <c r="A1951" s="86">
        <v>1943</v>
      </c>
      <c r="B1951" s="50" t="s">
        <v>2010</v>
      </c>
      <c r="C1951" s="69" t="s">
        <v>2011</v>
      </c>
      <c r="D1951" s="69" t="s">
        <v>1438</v>
      </c>
      <c r="E1951" s="69" t="s">
        <v>1465</v>
      </c>
      <c r="F1951" s="69" t="s">
        <v>1575</v>
      </c>
      <c r="G1951" s="69" t="s">
        <v>1576</v>
      </c>
      <c r="H1951" s="47">
        <v>60</v>
      </c>
      <c r="I1951" s="48" t="s">
        <v>81</v>
      </c>
      <c r="J1951" s="50" t="s">
        <v>1760</v>
      </c>
      <c r="K1951" s="49">
        <v>1386282.75</v>
      </c>
      <c r="L1951" s="49">
        <v>1374445.0227121084</v>
      </c>
      <c r="M1951" s="50">
        <f t="shared" si="34"/>
        <v>23</v>
      </c>
      <c r="N1951" s="68" t="s">
        <v>349</v>
      </c>
    </row>
    <row r="1952" spans="1:14" ht="95.25" customHeight="1" x14ac:dyDescent="0.25">
      <c r="A1952" s="86">
        <v>1944</v>
      </c>
      <c r="B1952" s="50" t="s">
        <v>2010</v>
      </c>
      <c r="C1952" s="69" t="s">
        <v>2011</v>
      </c>
      <c r="D1952" s="69" t="s">
        <v>1438</v>
      </c>
      <c r="E1952" s="69" t="s">
        <v>1465</v>
      </c>
      <c r="F1952" s="69" t="s">
        <v>1577</v>
      </c>
      <c r="G1952" s="87" t="s">
        <v>1554</v>
      </c>
      <c r="H1952" s="47">
        <v>60</v>
      </c>
      <c r="I1952" s="48" t="s">
        <v>81</v>
      </c>
      <c r="J1952" s="50" t="s">
        <v>1760</v>
      </c>
      <c r="K1952" s="49">
        <v>1399807.9</v>
      </c>
      <c r="L1952" s="49">
        <v>1387854.6789304626</v>
      </c>
      <c r="M1952" s="50">
        <f t="shared" si="34"/>
        <v>24</v>
      </c>
      <c r="N1952" s="68" t="s">
        <v>349</v>
      </c>
    </row>
    <row r="1953" spans="1:14" ht="95.25" customHeight="1" x14ac:dyDescent="0.25">
      <c r="A1953" s="86">
        <v>1945</v>
      </c>
      <c r="B1953" s="50" t="s">
        <v>2010</v>
      </c>
      <c r="C1953" s="69" t="s">
        <v>2011</v>
      </c>
      <c r="D1953" s="69" t="s">
        <v>1438</v>
      </c>
      <c r="E1953" s="69" t="s">
        <v>1465</v>
      </c>
      <c r="F1953" s="69" t="s">
        <v>1577</v>
      </c>
      <c r="G1953" s="87" t="s">
        <v>1554</v>
      </c>
      <c r="H1953" s="47">
        <v>60</v>
      </c>
      <c r="I1953" s="48" t="s">
        <v>81</v>
      </c>
      <c r="J1953" s="50" t="s">
        <v>1760</v>
      </c>
      <c r="K1953" s="49">
        <v>1399807.9</v>
      </c>
      <c r="L1953" s="49">
        <v>1387854.6789304626</v>
      </c>
      <c r="M1953" s="50">
        <f t="shared" si="34"/>
        <v>25</v>
      </c>
      <c r="N1953" s="68" t="s">
        <v>349</v>
      </c>
    </row>
    <row r="1954" spans="1:14" ht="95.25" customHeight="1" x14ac:dyDescent="0.25">
      <c r="A1954" s="86">
        <v>1946</v>
      </c>
      <c r="B1954" s="50" t="s">
        <v>2010</v>
      </c>
      <c r="C1954" s="69" t="s">
        <v>2011</v>
      </c>
      <c r="D1954" s="69" t="s">
        <v>1353</v>
      </c>
      <c r="E1954" s="69" t="s">
        <v>1354</v>
      </c>
      <c r="F1954" s="69" t="s">
        <v>1821</v>
      </c>
      <c r="G1954" s="87" t="s">
        <v>1534</v>
      </c>
      <c r="H1954" s="50" t="s">
        <v>1356</v>
      </c>
      <c r="I1954" s="48" t="s">
        <v>81</v>
      </c>
      <c r="J1954" s="50" t="s">
        <v>1357</v>
      </c>
      <c r="K1954" s="49">
        <v>1403733.6</v>
      </c>
      <c r="L1954" s="49">
        <v>1392451.9591953373</v>
      </c>
      <c r="M1954" s="50">
        <f t="shared" si="34"/>
        <v>26</v>
      </c>
      <c r="N1954" s="68" t="s">
        <v>349</v>
      </c>
    </row>
    <row r="1955" spans="1:14" ht="95.25" customHeight="1" x14ac:dyDescent="0.25">
      <c r="A1955" s="86">
        <v>1947</v>
      </c>
      <c r="B1955" s="50" t="s">
        <v>2010</v>
      </c>
      <c r="C1955" s="69" t="s">
        <v>2011</v>
      </c>
      <c r="D1955" s="69" t="s">
        <v>1438</v>
      </c>
      <c r="E1955" s="69" t="s">
        <v>1465</v>
      </c>
      <c r="F1955" s="69" t="s">
        <v>1569</v>
      </c>
      <c r="G1955" s="69" t="s">
        <v>1557</v>
      </c>
      <c r="H1955" s="47">
        <v>60</v>
      </c>
      <c r="I1955" s="48" t="s">
        <v>81</v>
      </c>
      <c r="J1955" s="50" t="s">
        <v>1760</v>
      </c>
      <c r="K1955" s="49">
        <v>1425473.6</v>
      </c>
      <c r="L1955" s="49">
        <v>1413301.2147251428</v>
      </c>
      <c r="M1955" s="50">
        <f t="shared" si="34"/>
        <v>27</v>
      </c>
      <c r="N1955" s="68" t="s">
        <v>349</v>
      </c>
    </row>
    <row r="1956" spans="1:14" ht="95.25" customHeight="1" x14ac:dyDescent="0.25">
      <c r="A1956" s="86">
        <v>1948</v>
      </c>
      <c r="B1956" s="50" t="s">
        <v>2010</v>
      </c>
      <c r="C1956" s="69" t="s">
        <v>2011</v>
      </c>
      <c r="D1956" s="69" t="s">
        <v>1438</v>
      </c>
      <c r="E1956" s="69" t="s">
        <v>1465</v>
      </c>
      <c r="F1956" s="69" t="s">
        <v>1569</v>
      </c>
      <c r="G1956" s="69" t="s">
        <v>1570</v>
      </c>
      <c r="H1956" s="47">
        <v>60</v>
      </c>
      <c r="I1956" s="48" t="s">
        <v>81</v>
      </c>
      <c r="J1956" s="50" t="s">
        <v>1760</v>
      </c>
      <c r="K1956" s="49">
        <v>1432348.3</v>
      </c>
      <c r="L1956" s="49">
        <v>1420117.2103780054</v>
      </c>
      <c r="M1956" s="50">
        <f t="shared" si="34"/>
        <v>28</v>
      </c>
      <c r="N1956" s="68" t="s">
        <v>349</v>
      </c>
    </row>
    <row r="1957" spans="1:14" ht="95.25" customHeight="1" x14ac:dyDescent="0.25">
      <c r="A1957" s="86">
        <v>1949</v>
      </c>
      <c r="B1957" s="50" t="s">
        <v>2010</v>
      </c>
      <c r="C1957" s="69" t="s">
        <v>2011</v>
      </c>
      <c r="D1957" s="69" t="s">
        <v>1438</v>
      </c>
      <c r="E1957" s="69" t="s">
        <v>1465</v>
      </c>
      <c r="F1957" s="69" t="s">
        <v>1578</v>
      </c>
      <c r="G1957" s="69" t="s">
        <v>1579</v>
      </c>
      <c r="H1957" s="47">
        <v>60</v>
      </c>
      <c r="I1957" s="48" t="s">
        <v>81</v>
      </c>
      <c r="J1957" s="50" t="s">
        <v>1760</v>
      </c>
      <c r="K1957" s="49">
        <v>1444830.4</v>
      </c>
      <c r="L1957" s="49">
        <v>1432492.7233950971</v>
      </c>
      <c r="M1957" s="50">
        <f t="shared" si="34"/>
        <v>29</v>
      </c>
      <c r="N1957" s="68" t="s">
        <v>349</v>
      </c>
    </row>
    <row r="1958" spans="1:14" ht="95.25" customHeight="1" x14ac:dyDescent="0.25">
      <c r="A1958" s="86">
        <v>1950</v>
      </c>
      <c r="B1958" s="50" t="s">
        <v>2010</v>
      </c>
      <c r="C1958" s="69" t="s">
        <v>2011</v>
      </c>
      <c r="D1958" s="69" t="s">
        <v>1438</v>
      </c>
      <c r="E1958" s="69" t="s">
        <v>1465</v>
      </c>
      <c r="F1958" s="69" t="s">
        <v>1578</v>
      </c>
      <c r="G1958" s="69" t="s">
        <v>1564</v>
      </c>
      <c r="H1958" s="47">
        <v>60</v>
      </c>
      <c r="I1958" s="48" t="s">
        <v>81</v>
      </c>
      <c r="J1958" s="50" t="s">
        <v>1760</v>
      </c>
      <c r="K1958" s="49">
        <v>1451835.05</v>
      </c>
      <c r="L1958" s="49">
        <v>1439437.5593806421</v>
      </c>
      <c r="M1958" s="50">
        <f t="shared" si="34"/>
        <v>30</v>
      </c>
      <c r="N1958" s="68" t="s">
        <v>349</v>
      </c>
    </row>
    <row r="1959" spans="1:14" ht="95.25" customHeight="1" x14ac:dyDescent="0.25">
      <c r="A1959" s="86">
        <v>1951</v>
      </c>
      <c r="B1959" s="50" t="s">
        <v>2010</v>
      </c>
      <c r="C1959" s="69" t="s">
        <v>2011</v>
      </c>
      <c r="D1959" s="69" t="s">
        <v>138</v>
      </c>
      <c r="E1959" s="69" t="s">
        <v>1394</v>
      </c>
      <c r="F1959" s="69" t="s">
        <v>1540</v>
      </c>
      <c r="G1959" s="87" t="s">
        <v>1541</v>
      </c>
      <c r="H1959" s="50" t="s">
        <v>1356</v>
      </c>
      <c r="I1959" s="50" t="s">
        <v>81</v>
      </c>
      <c r="J1959" s="50" t="s">
        <v>1357</v>
      </c>
      <c r="K1959" s="49">
        <v>1443599.6</v>
      </c>
      <c r="L1959" s="49">
        <v>1432113.5812629508</v>
      </c>
      <c r="M1959" s="50">
        <f t="shared" si="34"/>
        <v>31</v>
      </c>
      <c r="N1959" s="68" t="s">
        <v>349</v>
      </c>
    </row>
    <row r="1960" spans="1:14" ht="95.25" customHeight="1" x14ac:dyDescent="0.25">
      <c r="A1960" s="86">
        <v>1952</v>
      </c>
      <c r="B1960" s="50" t="s">
        <v>2010</v>
      </c>
      <c r="C1960" s="69" t="s">
        <v>2011</v>
      </c>
      <c r="D1960" s="69" t="s">
        <v>1438</v>
      </c>
      <c r="E1960" s="69" t="s">
        <v>1465</v>
      </c>
      <c r="F1960" s="69" t="s">
        <v>1580</v>
      </c>
      <c r="G1960" s="69" t="s">
        <v>1573</v>
      </c>
      <c r="H1960" s="47">
        <v>60</v>
      </c>
      <c r="I1960" s="48" t="s">
        <v>81</v>
      </c>
      <c r="J1960" s="50" t="s">
        <v>1760</v>
      </c>
      <c r="K1960" s="49">
        <v>1466070.9</v>
      </c>
      <c r="L1960" s="49">
        <v>1453551.8467989746</v>
      </c>
      <c r="M1960" s="50">
        <f t="shared" si="34"/>
        <v>32</v>
      </c>
      <c r="N1960" s="68" t="s">
        <v>349</v>
      </c>
    </row>
    <row r="1961" spans="1:14" ht="95.25" customHeight="1" x14ac:dyDescent="0.25">
      <c r="A1961" s="86">
        <v>1953</v>
      </c>
      <c r="B1961" s="50" t="s">
        <v>2010</v>
      </c>
      <c r="C1961" s="69" t="s">
        <v>2011</v>
      </c>
      <c r="D1961" s="69" t="s">
        <v>47</v>
      </c>
      <c r="E1961" s="69" t="s">
        <v>1500</v>
      </c>
      <c r="F1961" s="69" t="s">
        <v>1547</v>
      </c>
      <c r="G1961" s="69" t="s">
        <v>1548</v>
      </c>
      <c r="H1961" s="47">
        <v>45</v>
      </c>
      <c r="I1961" s="48" t="s">
        <v>1502</v>
      </c>
      <c r="J1961" s="50" t="s">
        <v>1503</v>
      </c>
      <c r="K1961" s="49">
        <v>1487812.5</v>
      </c>
      <c r="L1961" s="49">
        <v>1591217.3977732803</v>
      </c>
      <c r="M1961" s="50">
        <f t="shared" si="34"/>
        <v>33</v>
      </c>
      <c r="N1961" s="68" t="s">
        <v>349</v>
      </c>
    </row>
    <row r="1962" spans="1:14" ht="95.25" customHeight="1" x14ac:dyDescent="0.25">
      <c r="A1962" s="86">
        <v>1954</v>
      </c>
      <c r="B1962" s="50" t="s">
        <v>2010</v>
      </c>
      <c r="C1962" s="69" t="s">
        <v>2011</v>
      </c>
      <c r="D1962" s="69" t="s">
        <v>1438</v>
      </c>
      <c r="E1962" s="69" t="s">
        <v>1465</v>
      </c>
      <c r="F1962" s="69" t="s">
        <v>1586</v>
      </c>
      <c r="G1962" s="69" t="s">
        <v>1587</v>
      </c>
      <c r="H1962" s="47">
        <v>60</v>
      </c>
      <c r="I1962" s="48" t="s">
        <v>81</v>
      </c>
      <c r="J1962" s="50" t="s">
        <v>1760</v>
      </c>
      <c r="K1962" s="49">
        <v>1492455.35</v>
      </c>
      <c r="L1962" s="49">
        <v>1479710.9950531793</v>
      </c>
      <c r="M1962" s="50">
        <f t="shared" si="34"/>
        <v>34</v>
      </c>
      <c r="N1962" s="68" t="s">
        <v>349</v>
      </c>
    </row>
    <row r="1963" spans="1:14" ht="95.25" customHeight="1" x14ac:dyDescent="0.25">
      <c r="A1963" s="86">
        <v>1955</v>
      </c>
      <c r="B1963" s="50" t="s">
        <v>2010</v>
      </c>
      <c r="C1963" s="69" t="s">
        <v>2011</v>
      </c>
      <c r="D1963" s="69" t="s">
        <v>1438</v>
      </c>
      <c r="E1963" s="69" t="s">
        <v>1465</v>
      </c>
      <c r="F1963" s="69" t="s">
        <v>1588</v>
      </c>
      <c r="G1963" s="69" t="s">
        <v>1589</v>
      </c>
      <c r="H1963" s="47">
        <v>60</v>
      </c>
      <c r="I1963" s="48" t="s">
        <v>81</v>
      </c>
      <c r="J1963" s="50" t="s">
        <v>1760</v>
      </c>
      <c r="K1963" s="49">
        <v>1504494.7</v>
      </c>
      <c r="L1963" s="49">
        <v>1491647.5387952039</v>
      </c>
      <c r="M1963" s="50">
        <f t="shared" si="34"/>
        <v>35</v>
      </c>
      <c r="N1963" s="68" t="s">
        <v>349</v>
      </c>
    </row>
    <row r="1964" spans="1:14" ht="95.25" customHeight="1" x14ac:dyDescent="0.25">
      <c r="A1964" s="86">
        <v>1956</v>
      </c>
      <c r="B1964" s="50" t="s">
        <v>2010</v>
      </c>
      <c r="C1964" s="69" t="s">
        <v>2011</v>
      </c>
      <c r="D1964" s="69" t="s">
        <v>25</v>
      </c>
      <c r="E1964" s="69" t="s">
        <v>1347</v>
      </c>
      <c r="F1964" s="69" t="s">
        <v>1533</v>
      </c>
      <c r="G1964" s="87" t="s">
        <v>1534</v>
      </c>
      <c r="H1964" s="47">
        <v>90</v>
      </c>
      <c r="I1964" s="48" t="s">
        <v>81</v>
      </c>
      <c r="J1964" s="50" t="s">
        <v>1350</v>
      </c>
      <c r="K1964" s="49">
        <v>1492223.9</v>
      </c>
      <c r="L1964" s="49">
        <v>1481580.266150642</v>
      </c>
      <c r="M1964" s="50">
        <f t="shared" si="34"/>
        <v>36</v>
      </c>
      <c r="N1964" s="68" t="s">
        <v>349</v>
      </c>
    </row>
    <row r="1965" spans="1:14" ht="95.25" customHeight="1" x14ac:dyDescent="0.25">
      <c r="A1965" s="86">
        <v>1957</v>
      </c>
      <c r="B1965" s="50" t="s">
        <v>2010</v>
      </c>
      <c r="C1965" s="69" t="s">
        <v>2011</v>
      </c>
      <c r="D1965" s="69" t="s">
        <v>47</v>
      </c>
      <c r="E1965" s="69" t="s">
        <v>1500</v>
      </c>
      <c r="F1965" s="69" t="s">
        <v>1556</v>
      </c>
      <c r="G1965" s="69" t="s">
        <v>1557</v>
      </c>
      <c r="H1965" s="47">
        <v>45</v>
      </c>
      <c r="I1965" s="48" t="s">
        <v>1558</v>
      </c>
      <c r="J1965" s="50" t="s">
        <v>1503</v>
      </c>
      <c r="K1965" s="49">
        <v>1560550</v>
      </c>
      <c r="L1965" s="49">
        <v>1669010.2483310851</v>
      </c>
      <c r="M1965" s="50">
        <f t="shared" si="34"/>
        <v>37</v>
      </c>
      <c r="N1965" s="68" t="s">
        <v>349</v>
      </c>
    </row>
    <row r="1966" spans="1:14" ht="95.25" customHeight="1" x14ac:dyDescent="0.25">
      <c r="A1966" s="86">
        <v>1958</v>
      </c>
      <c r="B1966" s="50" t="s">
        <v>2010</v>
      </c>
      <c r="C1966" s="69" t="s">
        <v>2011</v>
      </c>
      <c r="D1966" s="69" t="s">
        <v>1438</v>
      </c>
      <c r="E1966" s="69" t="s">
        <v>1465</v>
      </c>
      <c r="F1966" s="69" t="s">
        <v>1590</v>
      </c>
      <c r="G1966" s="69" t="s">
        <v>1583</v>
      </c>
      <c r="H1966" s="47">
        <v>60</v>
      </c>
      <c r="I1966" s="48" t="s">
        <v>81</v>
      </c>
      <c r="J1966" s="50" t="s">
        <v>1760</v>
      </c>
      <c r="K1966" s="49">
        <v>1572397.6</v>
      </c>
      <c r="L1966" s="49">
        <v>1558970.6032513678</v>
      </c>
      <c r="M1966" s="50">
        <f t="shared" si="34"/>
        <v>38</v>
      </c>
      <c r="N1966" s="68" t="s">
        <v>349</v>
      </c>
    </row>
    <row r="1967" spans="1:14" ht="95.25" customHeight="1" x14ac:dyDescent="0.25">
      <c r="A1967" s="86">
        <v>1959</v>
      </c>
      <c r="B1967" s="50" t="s">
        <v>2010</v>
      </c>
      <c r="C1967" s="69" t="s">
        <v>2011</v>
      </c>
      <c r="D1967" s="69" t="s">
        <v>46</v>
      </c>
      <c r="E1967" s="69" t="s">
        <v>1465</v>
      </c>
      <c r="F1967" s="69" t="s">
        <v>1581</v>
      </c>
      <c r="G1967" s="87" t="s">
        <v>1548</v>
      </c>
      <c r="H1967" s="47">
        <v>90</v>
      </c>
      <c r="I1967" s="48">
        <v>0</v>
      </c>
      <c r="J1967" s="50" t="s">
        <v>1476</v>
      </c>
      <c r="K1967" s="49">
        <v>1805609.06</v>
      </c>
      <c r="L1967" s="49">
        <v>1805609.06</v>
      </c>
      <c r="M1967" s="50">
        <f t="shared" si="34"/>
        <v>39</v>
      </c>
      <c r="N1967" s="68" t="s">
        <v>349</v>
      </c>
    </row>
    <row r="1968" spans="1:14" ht="95.25" customHeight="1" x14ac:dyDescent="0.25">
      <c r="A1968" s="86">
        <v>1960</v>
      </c>
      <c r="B1968" s="50" t="s">
        <v>2010</v>
      </c>
      <c r="C1968" s="69" t="s">
        <v>2011</v>
      </c>
      <c r="D1968" s="69" t="s">
        <v>26</v>
      </c>
      <c r="E1968" s="69" t="s">
        <v>1394</v>
      </c>
      <c r="F1968" s="69" t="s">
        <v>1540</v>
      </c>
      <c r="G1968" s="87" t="s">
        <v>1950</v>
      </c>
      <c r="H1968" s="47">
        <v>90</v>
      </c>
      <c r="I1968" s="48" t="s">
        <v>1457</v>
      </c>
      <c r="J1968" s="50" t="s">
        <v>1997</v>
      </c>
      <c r="K1968" s="49">
        <v>1818265</v>
      </c>
      <c r="L1968" s="49">
        <v>1979806.7747717598</v>
      </c>
      <c r="M1968" s="50">
        <f t="shared" si="34"/>
        <v>40</v>
      </c>
      <c r="N1968" s="68" t="s">
        <v>349</v>
      </c>
    </row>
    <row r="1969" spans="1:14" ht="95.25" customHeight="1" x14ac:dyDescent="0.25">
      <c r="A1969" s="86">
        <v>1961</v>
      </c>
      <c r="B1969" s="50" t="s">
        <v>2010</v>
      </c>
      <c r="C1969" s="69" t="s">
        <v>2011</v>
      </c>
      <c r="D1969" s="69" t="s">
        <v>848</v>
      </c>
      <c r="E1969" s="69" t="s">
        <v>849</v>
      </c>
      <c r="F1969" s="69" t="s">
        <v>1531</v>
      </c>
      <c r="G1969" s="87" t="s">
        <v>1532</v>
      </c>
      <c r="H1969" s="47">
        <v>90</v>
      </c>
      <c r="I1969" s="48" t="s">
        <v>81</v>
      </c>
      <c r="J1969" s="50" t="s">
        <v>1360</v>
      </c>
      <c r="K1969" s="49">
        <v>1902817.7</v>
      </c>
      <c r="L1969" s="49">
        <v>1890430.5962756141</v>
      </c>
      <c r="M1969" s="50">
        <f t="shared" si="34"/>
        <v>41</v>
      </c>
      <c r="N1969" s="68" t="s">
        <v>349</v>
      </c>
    </row>
    <row r="1970" spans="1:14" ht="95.25" customHeight="1" x14ac:dyDescent="0.25">
      <c r="A1970" s="86">
        <v>1962</v>
      </c>
      <c r="B1970" s="50" t="s">
        <v>2010</v>
      </c>
      <c r="C1970" s="69" t="s">
        <v>2011</v>
      </c>
      <c r="D1970" s="69" t="s">
        <v>44</v>
      </c>
      <c r="E1970" s="69" t="s">
        <v>1361</v>
      </c>
      <c r="F1970" s="69" t="s">
        <v>1531</v>
      </c>
      <c r="G1970" s="87" t="s">
        <v>1559</v>
      </c>
      <c r="H1970" s="47">
        <v>30</v>
      </c>
      <c r="I1970" s="48" t="s">
        <v>1363</v>
      </c>
      <c r="J1970" s="50" t="s">
        <v>1364</v>
      </c>
      <c r="K1970" s="49">
        <v>1925000</v>
      </c>
      <c r="L1970" s="49">
        <v>1912468.4922946412</v>
      </c>
      <c r="M1970" s="50">
        <f t="shared" si="34"/>
        <v>42</v>
      </c>
      <c r="N1970" s="68" t="s">
        <v>349</v>
      </c>
    </row>
    <row r="1971" spans="1:14" ht="95.25" customHeight="1" x14ac:dyDescent="0.25">
      <c r="A1971" s="86">
        <v>1963</v>
      </c>
      <c r="B1971" s="50" t="s">
        <v>2010</v>
      </c>
      <c r="C1971" s="69" t="s">
        <v>2011</v>
      </c>
      <c r="D1971" s="69" t="s">
        <v>44</v>
      </c>
      <c r="E1971" s="69" t="s">
        <v>1361</v>
      </c>
      <c r="F1971" s="69" t="s">
        <v>1839</v>
      </c>
      <c r="G1971" s="87" t="s">
        <v>1847</v>
      </c>
      <c r="H1971" s="47">
        <v>30</v>
      </c>
      <c r="I1971" s="48" t="s">
        <v>1363</v>
      </c>
      <c r="J1971" s="50" t="s">
        <v>1364</v>
      </c>
      <c r="K1971" s="49">
        <v>1945000.01</v>
      </c>
      <c r="L1971" s="49">
        <v>1932221.066735287</v>
      </c>
      <c r="M1971" s="50">
        <f t="shared" si="34"/>
        <v>43</v>
      </c>
      <c r="N1971" s="68" t="s">
        <v>349</v>
      </c>
    </row>
    <row r="1972" spans="1:14" ht="95.25" customHeight="1" x14ac:dyDescent="0.25">
      <c r="A1972" s="86">
        <v>1964</v>
      </c>
      <c r="B1972" s="50" t="s">
        <v>2010</v>
      </c>
      <c r="C1972" s="69" t="s">
        <v>2011</v>
      </c>
      <c r="D1972" s="69" t="s">
        <v>848</v>
      </c>
      <c r="E1972" s="69" t="s">
        <v>849</v>
      </c>
      <c r="F1972" s="69" t="s">
        <v>1536</v>
      </c>
      <c r="G1972" s="87" t="s">
        <v>1537</v>
      </c>
      <c r="H1972" s="47">
        <v>90</v>
      </c>
      <c r="I1972" s="48" t="s">
        <v>81</v>
      </c>
      <c r="J1972" s="50" t="s">
        <v>1360</v>
      </c>
      <c r="K1972" s="49">
        <v>1950489.44</v>
      </c>
      <c r="L1972" s="49">
        <v>1937674.4303526827</v>
      </c>
      <c r="M1972" s="50">
        <f t="shared" si="34"/>
        <v>44</v>
      </c>
      <c r="N1972" s="68" t="s">
        <v>349</v>
      </c>
    </row>
    <row r="1973" spans="1:14" ht="95.25" customHeight="1" x14ac:dyDescent="0.25">
      <c r="A1973" s="86">
        <v>1965</v>
      </c>
      <c r="B1973" s="50" t="s">
        <v>2010</v>
      </c>
      <c r="C1973" s="69" t="s">
        <v>2011</v>
      </c>
      <c r="D1973" s="69" t="s">
        <v>24</v>
      </c>
      <c r="E1973" s="69" t="s">
        <v>1777</v>
      </c>
      <c r="F1973" s="69" t="s">
        <v>1854</v>
      </c>
      <c r="G1973" s="87" t="str">
        <f>F1973</f>
        <v>ML 160E24-E3</v>
      </c>
      <c r="H1973" s="47">
        <v>10</v>
      </c>
      <c r="I1973" s="48" t="s">
        <v>1668</v>
      </c>
      <c r="J1973" s="50" t="s">
        <v>2009</v>
      </c>
      <c r="K1973" s="46">
        <f>(1099313+522087+15000)*1.15</f>
        <v>1881859.9999999998</v>
      </c>
      <c r="L1973" s="49">
        <v>2151524.1989106275</v>
      </c>
      <c r="M1973" s="50">
        <f t="shared" si="34"/>
        <v>45</v>
      </c>
      <c r="N1973" s="68" t="s">
        <v>349</v>
      </c>
    </row>
    <row r="1974" spans="1:14" ht="95.25" customHeight="1" x14ac:dyDescent="0.25">
      <c r="A1974" s="86">
        <v>1966</v>
      </c>
      <c r="B1974" s="50" t="s">
        <v>2010</v>
      </c>
      <c r="C1974" s="69" t="s">
        <v>2011</v>
      </c>
      <c r="D1974" s="69" t="s">
        <v>44</v>
      </c>
      <c r="E1974" s="69" t="s">
        <v>1361</v>
      </c>
      <c r="F1974" s="69" t="s">
        <v>1545</v>
      </c>
      <c r="G1974" s="87" t="s">
        <v>1571</v>
      </c>
      <c r="H1974" s="47">
        <v>30</v>
      </c>
      <c r="I1974" s="48" t="s">
        <v>1363</v>
      </c>
      <c r="J1974" s="50" t="s">
        <v>1364</v>
      </c>
      <c r="K1974" s="49">
        <v>1965000.02</v>
      </c>
      <c r="L1974" s="49">
        <v>1952148.8954269115</v>
      </c>
      <c r="M1974" s="50">
        <f t="shared" si="34"/>
        <v>46</v>
      </c>
      <c r="N1974" s="68" t="s">
        <v>349</v>
      </c>
    </row>
    <row r="1975" spans="1:14" ht="95.25" customHeight="1" x14ac:dyDescent="0.25">
      <c r="A1975" s="86">
        <v>1967</v>
      </c>
      <c r="B1975" s="50" t="s">
        <v>2010</v>
      </c>
      <c r="C1975" s="69" t="s">
        <v>2011</v>
      </c>
      <c r="D1975" s="69" t="s">
        <v>848</v>
      </c>
      <c r="E1975" s="69" t="s">
        <v>849</v>
      </c>
      <c r="F1975" s="69" t="s">
        <v>1542</v>
      </c>
      <c r="G1975" s="87" t="s">
        <v>1543</v>
      </c>
      <c r="H1975" s="47">
        <v>90</v>
      </c>
      <c r="I1975" s="48" t="s">
        <v>81</v>
      </c>
      <c r="J1975" s="50" t="s">
        <v>1360</v>
      </c>
      <c r="K1975" s="49">
        <v>1990591.8199999998</v>
      </c>
      <c r="L1975" s="49">
        <v>1977673.3131794634</v>
      </c>
      <c r="M1975" s="50">
        <f t="shared" si="34"/>
        <v>47</v>
      </c>
      <c r="N1975" s="68" t="s">
        <v>349</v>
      </c>
    </row>
    <row r="1976" spans="1:14" ht="95.25" customHeight="1" x14ac:dyDescent="0.25">
      <c r="A1976" s="86">
        <v>1968</v>
      </c>
      <c r="B1976" s="50" t="s">
        <v>2010</v>
      </c>
      <c r="C1976" s="69" t="s">
        <v>2011</v>
      </c>
      <c r="D1976" s="69" t="s">
        <v>848</v>
      </c>
      <c r="E1976" s="69" t="s">
        <v>849</v>
      </c>
      <c r="F1976" s="69" t="s">
        <v>1545</v>
      </c>
      <c r="G1976" s="87" t="s">
        <v>1546</v>
      </c>
      <c r="H1976" s="47">
        <v>90</v>
      </c>
      <c r="I1976" s="48" t="s">
        <v>81</v>
      </c>
      <c r="J1976" s="50" t="s">
        <v>1360</v>
      </c>
      <c r="K1976" s="49">
        <v>2034380.4199999997</v>
      </c>
      <c r="L1976" s="49">
        <v>2021075.546747901</v>
      </c>
      <c r="M1976" s="50">
        <f t="shared" si="34"/>
        <v>48</v>
      </c>
      <c r="N1976" s="68" t="s">
        <v>349</v>
      </c>
    </row>
    <row r="1977" spans="1:14" ht="95.25" customHeight="1" x14ac:dyDescent="0.25">
      <c r="A1977" s="86">
        <v>1969</v>
      </c>
      <c r="B1977" s="50" t="s">
        <v>2010</v>
      </c>
      <c r="C1977" s="69" t="s">
        <v>2011</v>
      </c>
      <c r="D1977" s="69" t="s">
        <v>848</v>
      </c>
      <c r="E1977" s="69" t="s">
        <v>849</v>
      </c>
      <c r="F1977" s="69" t="s">
        <v>1551</v>
      </c>
      <c r="G1977" s="87" t="s">
        <v>1552</v>
      </c>
      <c r="H1977" s="47">
        <v>90</v>
      </c>
      <c r="I1977" s="48" t="s">
        <v>81</v>
      </c>
      <c r="J1977" s="50" t="s">
        <v>1360</v>
      </c>
      <c r="K1977" s="49">
        <v>2065032.44</v>
      </c>
      <c r="L1977" s="49">
        <v>2051423.3745226141</v>
      </c>
      <c r="M1977" s="50">
        <f t="shared" si="34"/>
        <v>49</v>
      </c>
      <c r="N1977" s="68" t="s">
        <v>349</v>
      </c>
    </row>
    <row r="1978" spans="1:14" ht="95.25" customHeight="1" x14ac:dyDescent="0.25">
      <c r="A1978" s="86">
        <v>1970</v>
      </c>
      <c r="B1978" s="50" t="s">
        <v>2010</v>
      </c>
      <c r="C1978" s="69" t="s">
        <v>2011</v>
      </c>
      <c r="D1978" s="69" t="s">
        <v>44</v>
      </c>
      <c r="E1978" s="69" t="s">
        <v>1361</v>
      </c>
      <c r="F1978" s="69" t="s">
        <v>1846</v>
      </c>
      <c r="G1978" s="87" t="s">
        <v>1560</v>
      </c>
      <c r="H1978" s="47">
        <v>30</v>
      </c>
      <c r="I1978" s="48" t="s">
        <v>1363</v>
      </c>
      <c r="J1978" s="50" t="s">
        <v>1364</v>
      </c>
      <c r="K1978" s="49">
        <v>2080000.03</v>
      </c>
      <c r="L1978" s="49">
        <v>2066501.2833939421</v>
      </c>
      <c r="M1978" s="50">
        <f t="shared" si="34"/>
        <v>50</v>
      </c>
      <c r="N1978" s="68" t="s">
        <v>349</v>
      </c>
    </row>
    <row r="1979" spans="1:14" ht="95.25" customHeight="1" x14ac:dyDescent="0.25">
      <c r="A1979" s="86">
        <v>1971</v>
      </c>
      <c r="B1979" s="50" t="s">
        <v>2010</v>
      </c>
      <c r="C1979" s="69" t="s">
        <v>2011</v>
      </c>
      <c r="D1979" s="69" t="s">
        <v>44</v>
      </c>
      <c r="E1979" s="69" t="s">
        <v>1361</v>
      </c>
      <c r="F1979" s="69" t="s">
        <v>1551</v>
      </c>
      <c r="G1979" s="87" t="s">
        <v>1574</v>
      </c>
      <c r="H1979" s="47">
        <v>30</v>
      </c>
      <c r="I1979" s="48" t="s">
        <v>1363</v>
      </c>
      <c r="J1979" s="50" t="s">
        <v>1364</v>
      </c>
      <c r="K1979" s="49">
        <v>2080000.04</v>
      </c>
      <c r="L1979" s="49">
        <v>2066292.3344022492</v>
      </c>
      <c r="M1979" s="50">
        <f t="shared" si="34"/>
        <v>51</v>
      </c>
      <c r="N1979" s="68" t="s">
        <v>349</v>
      </c>
    </row>
    <row r="1980" spans="1:14" ht="95.25" customHeight="1" x14ac:dyDescent="0.25">
      <c r="A1980" s="86">
        <v>1972</v>
      </c>
      <c r="B1980" s="50" t="s">
        <v>2012</v>
      </c>
      <c r="C1980" s="69" t="s">
        <v>2013</v>
      </c>
      <c r="D1980" s="69" t="s">
        <v>29</v>
      </c>
      <c r="E1980" s="69" t="s">
        <v>1379</v>
      </c>
      <c r="F1980" s="69" t="s">
        <v>1460</v>
      </c>
      <c r="G1980" s="69" t="s">
        <v>1460</v>
      </c>
      <c r="H1980" s="47">
        <v>21</v>
      </c>
      <c r="I1980" s="48">
        <v>132</v>
      </c>
      <c r="J1980" s="50" t="s">
        <v>292</v>
      </c>
      <c r="K1980" s="49">
        <v>652050</v>
      </c>
      <c r="L1980" s="49">
        <v>675204.42041649669</v>
      </c>
      <c r="M1980" s="50">
        <f t="shared" si="34"/>
        <v>1</v>
      </c>
      <c r="N1980" s="68" t="s">
        <v>349</v>
      </c>
    </row>
    <row r="1981" spans="1:14" ht="95.25" customHeight="1" x14ac:dyDescent="0.25">
      <c r="A1981" s="86">
        <v>1973</v>
      </c>
      <c r="B1981" s="50" t="s">
        <v>2012</v>
      </c>
      <c r="C1981" s="69" t="s">
        <v>2013</v>
      </c>
      <c r="D1981" s="69" t="s">
        <v>29</v>
      </c>
      <c r="E1981" s="69" t="s">
        <v>1379</v>
      </c>
      <c r="F1981" s="69" t="s">
        <v>1460</v>
      </c>
      <c r="G1981" s="69" t="s">
        <v>1460</v>
      </c>
      <c r="H1981" s="47">
        <v>21</v>
      </c>
      <c r="I1981" s="48">
        <v>132</v>
      </c>
      <c r="J1981" s="50" t="s">
        <v>1461</v>
      </c>
      <c r="K1981" s="49">
        <v>671600</v>
      </c>
      <c r="L1981" s="49">
        <v>695448.64466178848</v>
      </c>
      <c r="M1981" s="50">
        <f t="shared" si="34"/>
        <v>2</v>
      </c>
      <c r="N1981" s="68" t="s">
        <v>349</v>
      </c>
    </row>
    <row r="1982" spans="1:14" ht="95.25" customHeight="1" x14ac:dyDescent="0.25">
      <c r="A1982" s="86">
        <v>1974</v>
      </c>
      <c r="B1982" s="50" t="s">
        <v>2012</v>
      </c>
      <c r="C1982" s="69" t="s">
        <v>2013</v>
      </c>
      <c r="D1982" s="69" t="s">
        <v>1438</v>
      </c>
      <c r="E1982" s="69" t="s">
        <v>1439</v>
      </c>
      <c r="F1982" s="69" t="s">
        <v>1440</v>
      </c>
      <c r="G1982" s="69" t="s">
        <v>1440</v>
      </c>
      <c r="H1982" s="47">
        <v>60</v>
      </c>
      <c r="I1982" s="48" t="s">
        <v>176</v>
      </c>
      <c r="J1982" s="50" t="s">
        <v>1992</v>
      </c>
      <c r="K1982" s="49">
        <v>684762.05</v>
      </c>
      <c r="L1982" s="49">
        <v>692859.83480425703</v>
      </c>
      <c r="M1982" s="50">
        <f t="shared" si="34"/>
        <v>3</v>
      </c>
      <c r="N1982" s="68" t="s">
        <v>349</v>
      </c>
    </row>
    <row r="1983" spans="1:14" ht="95.25" customHeight="1" x14ac:dyDescent="0.25">
      <c r="A1983" s="86">
        <v>1975</v>
      </c>
      <c r="B1983" s="51" t="s">
        <v>2012</v>
      </c>
      <c r="C1983" s="69" t="s">
        <v>2013</v>
      </c>
      <c r="D1983" s="69" t="s">
        <v>360</v>
      </c>
      <c r="E1983" s="69" t="s">
        <v>287</v>
      </c>
      <c r="F1983" s="69" t="s">
        <v>294</v>
      </c>
      <c r="G1983" s="87" t="s">
        <v>1924</v>
      </c>
      <c r="H1983" s="47" t="s">
        <v>448</v>
      </c>
      <c r="I1983" s="48" t="s">
        <v>1326</v>
      </c>
      <c r="J1983" s="50" t="s">
        <v>292</v>
      </c>
      <c r="K1983" s="97">
        <v>825235</v>
      </c>
      <c r="L1983" s="49">
        <v>869191.37941662676</v>
      </c>
      <c r="M1983" s="50">
        <f t="shared" si="34"/>
        <v>4</v>
      </c>
      <c r="N1983" s="68" t="s">
        <v>349</v>
      </c>
    </row>
    <row r="1984" spans="1:14" ht="95.25" customHeight="1" x14ac:dyDescent="0.25">
      <c r="A1984" s="86">
        <v>1976</v>
      </c>
      <c r="B1984" s="50" t="s">
        <v>2012</v>
      </c>
      <c r="C1984" s="69" t="s">
        <v>2013</v>
      </c>
      <c r="D1984" s="69" t="s">
        <v>25</v>
      </c>
      <c r="E1984" s="69" t="s">
        <v>1347</v>
      </c>
      <c r="F1984" s="69" t="s">
        <v>1471</v>
      </c>
      <c r="G1984" s="87" t="s">
        <v>1472</v>
      </c>
      <c r="H1984" s="47">
        <v>90</v>
      </c>
      <c r="I1984" s="48" t="s">
        <v>81</v>
      </c>
      <c r="J1984" s="50" t="s">
        <v>1350</v>
      </c>
      <c r="K1984" s="49">
        <v>837916.45</v>
      </c>
      <c r="L1984" s="49">
        <v>831939.8161381823</v>
      </c>
      <c r="M1984" s="50">
        <f t="shared" si="34"/>
        <v>5</v>
      </c>
      <c r="N1984" s="68" t="s">
        <v>349</v>
      </c>
    </row>
    <row r="1985" spans="1:14" ht="95.25" customHeight="1" x14ac:dyDescent="0.25">
      <c r="A1985" s="86">
        <v>1977</v>
      </c>
      <c r="B1985" s="50" t="s">
        <v>2012</v>
      </c>
      <c r="C1985" s="69" t="s">
        <v>2013</v>
      </c>
      <c r="D1985" s="69" t="s">
        <v>46</v>
      </c>
      <c r="E1985" s="69" t="s">
        <v>1465</v>
      </c>
      <c r="F1985" s="69" t="s">
        <v>1475</v>
      </c>
      <c r="G1985" s="87" t="s">
        <v>1467</v>
      </c>
      <c r="H1985" s="47">
        <v>90</v>
      </c>
      <c r="I1985" s="48">
        <v>0</v>
      </c>
      <c r="J1985" s="50" t="s">
        <v>1476</v>
      </c>
      <c r="K1985" s="49">
        <v>891181.91</v>
      </c>
      <c r="L1985" s="49">
        <v>891181.90999999992</v>
      </c>
      <c r="M1985" s="50">
        <f t="shared" si="34"/>
        <v>6</v>
      </c>
      <c r="N1985" s="68" t="s">
        <v>349</v>
      </c>
    </row>
    <row r="1986" spans="1:14" ht="95.25" customHeight="1" x14ac:dyDescent="0.25">
      <c r="A1986" s="86">
        <v>1978</v>
      </c>
      <c r="B1986" s="50" t="s">
        <v>2012</v>
      </c>
      <c r="C1986" s="69" t="s">
        <v>2013</v>
      </c>
      <c r="D1986" s="69" t="s">
        <v>25</v>
      </c>
      <c r="E1986" s="69" t="s">
        <v>1347</v>
      </c>
      <c r="F1986" s="69" t="s">
        <v>1479</v>
      </c>
      <c r="G1986" s="87" t="s">
        <v>1480</v>
      </c>
      <c r="H1986" s="47">
        <v>90</v>
      </c>
      <c r="I1986" s="48" t="s">
        <v>81</v>
      </c>
      <c r="J1986" s="50" t="s">
        <v>1350</v>
      </c>
      <c r="K1986" s="49">
        <v>866774.55</v>
      </c>
      <c r="L1986" s="49">
        <v>860592.07903157384</v>
      </c>
      <c r="M1986" s="50">
        <f t="shared" si="34"/>
        <v>7</v>
      </c>
      <c r="N1986" s="68" t="s">
        <v>349</v>
      </c>
    </row>
    <row r="1987" spans="1:14" ht="95.25" customHeight="1" x14ac:dyDescent="0.25">
      <c r="A1987" s="86">
        <v>1979</v>
      </c>
      <c r="B1987" s="50" t="s">
        <v>2012</v>
      </c>
      <c r="C1987" s="69" t="s">
        <v>2013</v>
      </c>
      <c r="D1987" s="69" t="s">
        <v>1438</v>
      </c>
      <c r="E1987" s="69" t="s">
        <v>1505</v>
      </c>
      <c r="F1987" s="69" t="s">
        <v>1937</v>
      </c>
      <c r="G1987" s="69" t="s">
        <v>1937</v>
      </c>
      <c r="H1987" s="47">
        <v>45</v>
      </c>
      <c r="I1987" s="48"/>
      <c r="J1987" s="50" t="s">
        <v>1781</v>
      </c>
      <c r="K1987" s="49">
        <v>976463</v>
      </c>
      <c r="L1987" s="49">
        <v>1028474.5822938894</v>
      </c>
      <c r="M1987" s="50">
        <f t="shared" si="34"/>
        <v>8</v>
      </c>
      <c r="N1987" s="68" t="s">
        <v>349</v>
      </c>
    </row>
    <row r="1988" spans="1:14" ht="95.25" customHeight="1" x14ac:dyDescent="0.25">
      <c r="A1988" s="86">
        <v>1980</v>
      </c>
      <c r="B1988" s="50" t="s">
        <v>2012</v>
      </c>
      <c r="C1988" s="69" t="s">
        <v>2013</v>
      </c>
      <c r="D1988" s="69" t="s">
        <v>9</v>
      </c>
      <c r="E1988" s="69" t="s">
        <v>1347</v>
      </c>
      <c r="F1988" s="69" t="s">
        <v>1471</v>
      </c>
      <c r="G1988" s="87" t="s">
        <v>1472</v>
      </c>
      <c r="H1988" s="47" t="s">
        <v>1399</v>
      </c>
      <c r="I1988" s="91" t="s">
        <v>81</v>
      </c>
      <c r="J1988" s="50" t="s">
        <v>1402</v>
      </c>
      <c r="K1988" s="49">
        <v>978432</v>
      </c>
      <c r="L1988" s="49">
        <v>971551.40059081418</v>
      </c>
      <c r="M1988" s="50">
        <f t="shared" si="34"/>
        <v>9</v>
      </c>
      <c r="N1988" s="68" t="s">
        <v>349</v>
      </c>
    </row>
    <row r="1989" spans="1:14" ht="95.25" customHeight="1" x14ac:dyDescent="0.25">
      <c r="A1989" s="86">
        <v>1981</v>
      </c>
      <c r="B1989" s="50" t="s">
        <v>2012</v>
      </c>
      <c r="C1989" s="69" t="s">
        <v>2013</v>
      </c>
      <c r="D1989" s="69" t="s">
        <v>1353</v>
      </c>
      <c r="E1989" s="69" t="s">
        <v>1354</v>
      </c>
      <c r="F1989" s="69" t="s">
        <v>1490</v>
      </c>
      <c r="G1989" s="87" t="s">
        <v>1472</v>
      </c>
      <c r="H1989" s="50" t="s">
        <v>1356</v>
      </c>
      <c r="I1989" s="48" t="s">
        <v>81</v>
      </c>
      <c r="J1989" s="50" t="s">
        <v>2014</v>
      </c>
      <c r="K1989" s="49">
        <v>983705.3</v>
      </c>
      <c r="L1989" s="49">
        <v>975799.37693009339</v>
      </c>
      <c r="M1989" s="50">
        <f t="shared" si="34"/>
        <v>10</v>
      </c>
      <c r="N1989" s="68" t="s">
        <v>349</v>
      </c>
    </row>
    <row r="1990" spans="1:14" ht="95.25" customHeight="1" x14ac:dyDescent="0.25">
      <c r="A1990" s="86">
        <v>1982</v>
      </c>
      <c r="B1990" s="50" t="s">
        <v>2012</v>
      </c>
      <c r="C1990" s="69" t="s">
        <v>2013</v>
      </c>
      <c r="D1990" s="69" t="s">
        <v>1353</v>
      </c>
      <c r="E1990" s="69" t="s">
        <v>1354</v>
      </c>
      <c r="F1990" s="69" t="s">
        <v>2015</v>
      </c>
      <c r="G1990" s="87" t="s">
        <v>1472</v>
      </c>
      <c r="H1990" s="50" t="s">
        <v>1356</v>
      </c>
      <c r="I1990" s="48" t="s">
        <v>81</v>
      </c>
      <c r="J1990" s="50" t="s">
        <v>2014</v>
      </c>
      <c r="K1990" s="49">
        <v>1003791.3</v>
      </c>
      <c r="L1990" s="49">
        <v>995723.94812536694</v>
      </c>
      <c r="M1990" s="50">
        <f t="shared" si="34"/>
        <v>11</v>
      </c>
      <c r="N1990" s="68" t="s">
        <v>349</v>
      </c>
    </row>
    <row r="1991" spans="1:14" ht="95.25" customHeight="1" x14ac:dyDescent="0.25">
      <c r="A1991" s="86">
        <v>1983</v>
      </c>
      <c r="B1991" s="50" t="s">
        <v>2012</v>
      </c>
      <c r="C1991" s="69" t="s">
        <v>2013</v>
      </c>
      <c r="D1991" s="69" t="s">
        <v>138</v>
      </c>
      <c r="E1991" s="69" t="s">
        <v>1394</v>
      </c>
      <c r="F1991" s="69" t="s">
        <v>1481</v>
      </c>
      <c r="G1991" s="87" t="s">
        <v>1482</v>
      </c>
      <c r="H1991" s="50" t="s">
        <v>1356</v>
      </c>
      <c r="I1991" s="48" t="s">
        <v>81</v>
      </c>
      <c r="J1991" s="50" t="s">
        <v>2014</v>
      </c>
      <c r="K1991" s="49">
        <v>1017405</v>
      </c>
      <c r="L1991" s="49">
        <v>1010362.7623750902</v>
      </c>
      <c r="M1991" s="50">
        <f t="shared" si="34"/>
        <v>12</v>
      </c>
      <c r="N1991" s="68" t="s">
        <v>349</v>
      </c>
    </row>
    <row r="1992" spans="1:14" ht="95.25" customHeight="1" x14ac:dyDescent="0.25">
      <c r="A1992" s="86">
        <v>1984</v>
      </c>
      <c r="B1992" s="50" t="s">
        <v>2012</v>
      </c>
      <c r="C1992" s="69" t="s">
        <v>2013</v>
      </c>
      <c r="D1992" s="69" t="s">
        <v>1438</v>
      </c>
      <c r="E1992" s="69" t="s">
        <v>1465</v>
      </c>
      <c r="F1992" s="69" t="s">
        <v>1497</v>
      </c>
      <c r="G1992" s="69" t="s">
        <v>1498</v>
      </c>
      <c r="H1992" s="47">
        <v>60</v>
      </c>
      <c r="I1992" s="48" t="s">
        <v>81</v>
      </c>
      <c r="J1992" s="50" t="s">
        <v>1992</v>
      </c>
      <c r="K1992" s="49">
        <v>1026254.55</v>
      </c>
      <c r="L1992" s="49">
        <v>1017491.1707464835</v>
      </c>
      <c r="M1992" s="50">
        <f t="shared" si="34"/>
        <v>13</v>
      </c>
      <c r="N1992" s="68" t="s">
        <v>349</v>
      </c>
    </row>
    <row r="1993" spans="1:14" ht="95.25" customHeight="1" x14ac:dyDescent="0.25">
      <c r="A1993" s="86">
        <v>1985</v>
      </c>
      <c r="B1993" s="50" t="s">
        <v>2012</v>
      </c>
      <c r="C1993" s="69" t="s">
        <v>2013</v>
      </c>
      <c r="D1993" s="69" t="s">
        <v>39</v>
      </c>
      <c r="E1993" s="69" t="s">
        <v>1465</v>
      </c>
      <c r="F1993" s="69" t="s">
        <v>1941</v>
      </c>
      <c r="G1993" s="69" t="s">
        <v>1942</v>
      </c>
      <c r="H1993" s="47">
        <v>90</v>
      </c>
      <c r="I1993" s="48" t="s">
        <v>176</v>
      </c>
      <c r="J1993" s="50" t="s">
        <v>1512</v>
      </c>
      <c r="K1993" s="49">
        <v>1050000</v>
      </c>
      <c r="L1993" s="49">
        <v>1090392.8429165939</v>
      </c>
      <c r="M1993" s="50">
        <f t="shared" si="34"/>
        <v>14</v>
      </c>
      <c r="N1993" s="68" t="s">
        <v>349</v>
      </c>
    </row>
    <row r="1994" spans="1:14" ht="95.25" customHeight="1" x14ac:dyDescent="0.25">
      <c r="A1994" s="86">
        <v>1986</v>
      </c>
      <c r="B1994" s="50" t="s">
        <v>2012</v>
      </c>
      <c r="C1994" s="69" t="s">
        <v>2013</v>
      </c>
      <c r="D1994" s="69" t="s">
        <v>26</v>
      </c>
      <c r="E1994" s="69" t="s">
        <v>1394</v>
      </c>
      <c r="F1994" s="69" t="s">
        <v>1943</v>
      </c>
      <c r="G1994" s="87" t="s">
        <v>1944</v>
      </c>
      <c r="H1994" s="47">
        <v>90</v>
      </c>
      <c r="I1994" s="48" t="s">
        <v>1457</v>
      </c>
      <c r="J1994" s="50" t="s">
        <v>1434</v>
      </c>
      <c r="K1994" s="49">
        <v>1029594.04</v>
      </c>
      <c r="L1994" s="49">
        <v>1134345.5639815012</v>
      </c>
      <c r="M1994" s="50">
        <f t="shared" ref="M1994:M2057" si="35">IF(B1994=B1993,M1993+1,1)</f>
        <v>15</v>
      </c>
      <c r="N1994" s="68" t="s">
        <v>349</v>
      </c>
    </row>
    <row r="1995" spans="1:14" ht="95.25" customHeight="1" x14ac:dyDescent="0.25">
      <c r="A1995" s="86">
        <v>1987</v>
      </c>
      <c r="B1995" s="50" t="s">
        <v>2012</v>
      </c>
      <c r="C1995" s="69" t="s">
        <v>2013</v>
      </c>
      <c r="D1995" s="69" t="s">
        <v>848</v>
      </c>
      <c r="E1995" s="69" t="s">
        <v>849</v>
      </c>
      <c r="F1995" s="69" t="s">
        <v>1473</v>
      </c>
      <c r="G1995" s="87" t="s">
        <v>1474</v>
      </c>
      <c r="H1995" s="47">
        <v>90</v>
      </c>
      <c r="I1995" s="48" t="s">
        <v>81</v>
      </c>
      <c r="J1995" s="50" t="s">
        <v>1360</v>
      </c>
      <c r="K1995" s="49">
        <v>1072241.6575</v>
      </c>
      <c r="L1995" s="49">
        <v>1065401.5333084541</v>
      </c>
      <c r="M1995" s="50">
        <f t="shared" si="35"/>
        <v>16</v>
      </c>
      <c r="N1995" s="68" t="s">
        <v>349</v>
      </c>
    </row>
    <row r="1996" spans="1:14" ht="95.25" customHeight="1" x14ac:dyDescent="0.25">
      <c r="A1996" s="86">
        <v>1988</v>
      </c>
      <c r="B1996" s="50" t="s">
        <v>2012</v>
      </c>
      <c r="C1996" s="69" t="s">
        <v>2013</v>
      </c>
      <c r="D1996" s="69" t="s">
        <v>848</v>
      </c>
      <c r="E1996" s="69" t="s">
        <v>849</v>
      </c>
      <c r="F1996" s="69" t="s">
        <v>1477</v>
      </c>
      <c r="G1996" s="87" t="s">
        <v>1478</v>
      </c>
      <c r="H1996" s="47">
        <v>90</v>
      </c>
      <c r="I1996" s="48" t="s">
        <v>81</v>
      </c>
      <c r="J1996" s="50" t="s">
        <v>1360</v>
      </c>
      <c r="K1996" s="49">
        <v>1093392.3769999999</v>
      </c>
      <c r="L1996" s="49">
        <v>1086384.3735621988</v>
      </c>
      <c r="M1996" s="50">
        <f t="shared" si="35"/>
        <v>17</v>
      </c>
      <c r="N1996" s="68" t="s">
        <v>349</v>
      </c>
    </row>
    <row r="1997" spans="1:14" ht="95.25" customHeight="1" x14ac:dyDescent="0.25">
      <c r="A1997" s="86">
        <v>1989</v>
      </c>
      <c r="B1997" s="50" t="s">
        <v>2012</v>
      </c>
      <c r="C1997" s="69" t="s">
        <v>2013</v>
      </c>
      <c r="D1997" s="69" t="s">
        <v>848</v>
      </c>
      <c r="E1997" s="69" t="s">
        <v>849</v>
      </c>
      <c r="F1997" s="69" t="s">
        <v>1486</v>
      </c>
      <c r="G1997" s="87" t="s">
        <v>1487</v>
      </c>
      <c r="H1997" s="47">
        <v>90</v>
      </c>
      <c r="I1997" s="48" t="s">
        <v>81</v>
      </c>
      <c r="J1997" s="50" t="s">
        <v>1360</v>
      </c>
      <c r="K1997" s="49">
        <v>1136115.3800000001</v>
      </c>
      <c r="L1997" s="49">
        <v>1128924.8554350273</v>
      </c>
      <c r="M1997" s="50">
        <f t="shared" si="35"/>
        <v>18</v>
      </c>
      <c r="N1997" s="68" t="s">
        <v>349</v>
      </c>
    </row>
    <row r="1998" spans="1:14" ht="95.25" customHeight="1" x14ac:dyDescent="0.25">
      <c r="A1998" s="86">
        <v>1990</v>
      </c>
      <c r="B1998" s="50" t="s">
        <v>2012</v>
      </c>
      <c r="C1998" s="69" t="s">
        <v>2013</v>
      </c>
      <c r="D1998" s="69" t="s">
        <v>1438</v>
      </c>
      <c r="E1998" s="69" t="s">
        <v>1465</v>
      </c>
      <c r="F1998" s="69" t="s">
        <v>1565</v>
      </c>
      <c r="G1998" s="87" t="s">
        <v>1548</v>
      </c>
      <c r="H1998" s="47">
        <v>60</v>
      </c>
      <c r="I1998" s="48" t="s">
        <v>81</v>
      </c>
      <c r="J1998" s="50" t="s">
        <v>1992</v>
      </c>
      <c r="K1998" s="49">
        <v>1143298.1000000001</v>
      </c>
      <c r="L1998" s="49">
        <v>1133535.2640153754</v>
      </c>
      <c r="M1998" s="50">
        <f t="shared" si="35"/>
        <v>19</v>
      </c>
      <c r="N1998" s="68" t="s">
        <v>349</v>
      </c>
    </row>
    <row r="1999" spans="1:14" ht="95.25" customHeight="1" x14ac:dyDescent="0.25">
      <c r="A1999" s="86">
        <v>1991</v>
      </c>
      <c r="B1999" s="50" t="s">
        <v>2012</v>
      </c>
      <c r="C1999" s="69" t="s">
        <v>2013</v>
      </c>
      <c r="D1999" s="69" t="s">
        <v>1438</v>
      </c>
      <c r="E1999" s="69" t="s">
        <v>1465</v>
      </c>
      <c r="F1999" s="69" t="s">
        <v>1566</v>
      </c>
      <c r="G1999" s="69" t="s">
        <v>1550</v>
      </c>
      <c r="H1999" s="47">
        <v>60</v>
      </c>
      <c r="I1999" s="48" t="s">
        <v>81</v>
      </c>
      <c r="J1999" s="50" t="s">
        <v>1992</v>
      </c>
      <c r="K1999" s="49">
        <v>1145793.6000000001</v>
      </c>
      <c r="L1999" s="49">
        <v>1136009.4544748454</v>
      </c>
      <c r="M1999" s="50">
        <f t="shared" si="35"/>
        <v>20</v>
      </c>
      <c r="N1999" s="68" t="s">
        <v>349</v>
      </c>
    </row>
    <row r="2000" spans="1:14" ht="95.25" customHeight="1" x14ac:dyDescent="0.25">
      <c r="A2000" s="86">
        <v>1992</v>
      </c>
      <c r="B2000" s="50" t="s">
        <v>2012</v>
      </c>
      <c r="C2000" s="69" t="s">
        <v>2013</v>
      </c>
      <c r="D2000" s="69" t="s">
        <v>1438</v>
      </c>
      <c r="E2000" s="69" t="s">
        <v>1465</v>
      </c>
      <c r="F2000" s="69" t="s">
        <v>1567</v>
      </c>
      <c r="G2000" s="69" t="s">
        <v>1568</v>
      </c>
      <c r="H2000" s="47">
        <v>60</v>
      </c>
      <c r="I2000" s="48" t="s">
        <v>81</v>
      </c>
      <c r="J2000" s="50" t="s">
        <v>1992</v>
      </c>
      <c r="K2000" s="49">
        <v>1155298.3500000001</v>
      </c>
      <c r="L2000" s="49">
        <v>1145433.0416396018</v>
      </c>
      <c r="M2000" s="50">
        <f t="shared" si="35"/>
        <v>21</v>
      </c>
      <c r="N2000" s="68" t="s">
        <v>349</v>
      </c>
    </row>
    <row r="2001" spans="1:14" ht="95.25" customHeight="1" x14ac:dyDescent="0.25">
      <c r="A2001" s="86">
        <v>1993</v>
      </c>
      <c r="B2001" s="50" t="s">
        <v>2012</v>
      </c>
      <c r="C2001" s="69" t="s">
        <v>2013</v>
      </c>
      <c r="D2001" s="69" t="s">
        <v>848</v>
      </c>
      <c r="E2001" s="69" t="s">
        <v>849</v>
      </c>
      <c r="F2001" s="69" t="s">
        <v>1491</v>
      </c>
      <c r="G2001" s="87" t="s">
        <v>1492</v>
      </c>
      <c r="H2001" s="47">
        <v>90</v>
      </c>
      <c r="I2001" s="48" t="s">
        <v>81</v>
      </c>
      <c r="J2001" s="50" t="s">
        <v>1360</v>
      </c>
      <c r="K2001" s="49">
        <v>1160240.42</v>
      </c>
      <c r="L2001" s="49">
        <v>1152803.9598388772</v>
      </c>
      <c r="M2001" s="50">
        <f t="shared" si="35"/>
        <v>22</v>
      </c>
      <c r="N2001" s="68" t="s">
        <v>349</v>
      </c>
    </row>
    <row r="2002" spans="1:14" ht="95.25" customHeight="1" x14ac:dyDescent="0.25">
      <c r="A2002" s="86">
        <v>1994</v>
      </c>
      <c r="B2002" s="50" t="s">
        <v>2012</v>
      </c>
      <c r="C2002" s="69" t="s">
        <v>2013</v>
      </c>
      <c r="D2002" s="69" t="s">
        <v>1438</v>
      </c>
      <c r="E2002" s="69" t="s">
        <v>1465</v>
      </c>
      <c r="F2002" s="69" t="s">
        <v>1569</v>
      </c>
      <c r="G2002" s="69" t="s">
        <v>1570</v>
      </c>
      <c r="H2002" s="47">
        <v>60</v>
      </c>
      <c r="I2002" s="48" t="s">
        <v>81</v>
      </c>
      <c r="J2002" s="50" t="s">
        <v>1992</v>
      </c>
      <c r="K2002" s="49">
        <v>1160814.8999999999</v>
      </c>
      <c r="L2002" s="49">
        <v>1150902.4847889463</v>
      </c>
      <c r="M2002" s="50">
        <f t="shared" si="35"/>
        <v>23</v>
      </c>
      <c r="N2002" s="68" t="s">
        <v>349</v>
      </c>
    </row>
    <row r="2003" spans="1:14" ht="95.25" customHeight="1" x14ac:dyDescent="0.25">
      <c r="A2003" s="86">
        <v>1995</v>
      </c>
      <c r="B2003" s="50" t="s">
        <v>2012</v>
      </c>
      <c r="C2003" s="69" t="s">
        <v>2013</v>
      </c>
      <c r="D2003" s="69" t="s">
        <v>848</v>
      </c>
      <c r="E2003" s="69" t="s">
        <v>849</v>
      </c>
      <c r="F2003" s="69" t="s">
        <v>1493</v>
      </c>
      <c r="G2003" s="87" t="s">
        <v>1494</v>
      </c>
      <c r="H2003" s="47">
        <v>90</v>
      </c>
      <c r="I2003" s="48" t="s">
        <v>81</v>
      </c>
      <c r="J2003" s="50" t="s">
        <v>1360</v>
      </c>
      <c r="K2003" s="49">
        <v>1162553.78</v>
      </c>
      <c r="L2003" s="49">
        <v>1155114.1716928806</v>
      </c>
      <c r="M2003" s="50">
        <f t="shared" si="35"/>
        <v>24</v>
      </c>
      <c r="N2003" s="68" t="s">
        <v>349</v>
      </c>
    </row>
    <row r="2004" spans="1:14" ht="95.25" customHeight="1" x14ac:dyDescent="0.25">
      <c r="A2004" s="86">
        <v>1996</v>
      </c>
      <c r="B2004" s="50" t="s">
        <v>2012</v>
      </c>
      <c r="C2004" s="69" t="s">
        <v>2013</v>
      </c>
      <c r="D2004" s="69" t="s">
        <v>1438</v>
      </c>
      <c r="E2004" s="69" t="s">
        <v>1465</v>
      </c>
      <c r="F2004" s="69" t="s">
        <v>1575</v>
      </c>
      <c r="G2004" s="69" t="s">
        <v>1576</v>
      </c>
      <c r="H2004" s="47">
        <v>60</v>
      </c>
      <c r="I2004" s="48" t="s">
        <v>81</v>
      </c>
      <c r="J2004" s="50" t="s">
        <v>1992</v>
      </c>
      <c r="K2004" s="49">
        <v>1170524.3500000001</v>
      </c>
      <c r="L2004" s="49">
        <v>1160529.0239821754</v>
      </c>
      <c r="M2004" s="50">
        <f t="shared" si="35"/>
        <v>25</v>
      </c>
      <c r="N2004" s="68" t="s">
        <v>349</v>
      </c>
    </row>
    <row r="2005" spans="1:14" ht="95.25" customHeight="1" x14ac:dyDescent="0.25">
      <c r="A2005" s="86">
        <v>1997</v>
      </c>
      <c r="B2005" s="50" t="s">
        <v>2012</v>
      </c>
      <c r="C2005" s="69" t="s">
        <v>2013</v>
      </c>
      <c r="D2005" s="69" t="s">
        <v>1438</v>
      </c>
      <c r="E2005" s="69" t="s">
        <v>1465</v>
      </c>
      <c r="F2005" s="69" t="s">
        <v>1577</v>
      </c>
      <c r="G2005" s="87" t="s">
        <v>1554</v>
      </c>
      <c r="H2005" s="47">
        <v>60</v>
      </c>
      <c r="I2005" s="48" t="s">
        <v>81</v>
      </c>
      <c r="J2005" s="50" t="s">
        <v>1992</v>
      </c>
      <c r="K2005" s="49">
        <v>1184049.5</v>
      </c>
      <c r="L2005" s="49">
        <v>1173938.6802005295</v>
      </c>
      <c r="M2005" s="50">
        <f t="shared" si="35"/>
        <v>26</v>
      </c>
      <c r="N2005" s="68" t="s">
        <v>349</v>
      </c>
    </row>
    <row r="2006" spans="1:14" ht="95.25" customHeight="1" x14ac:dyDescent="0.25">
      <c r="A2006" s="86">
        <v>1998</v>
      </c>
      <c r="B2006" s="50" t="s">
        <v>2012</v>
      </c>
      <c r="C2006" s="69" t="s">
        <v>2013</v>
      </c>
      <c r="D2006" s="69" t="s">
        <v>1438</v>
      </c>
      <c r="E2006" s="69" t="s">
        <v>1465</v>
      </c>
      <c r="F2006" s="69" t="s">
        <v>1569</v>
      </c>
      <c r="G2006" s="69" t="s">
        <v>1557</v>
      </c>
      <c r="H2006" s="47">
        <v>60</v>
      </c>
      <c r="I2006" s="48" t="s">
        <v>81</v>
      </c>
      <c r="J2006" s="50" t="s">
        <v>1992</v>
      </c>
      <c r="K2006" s="49">
        <v>1209715.2</v>
      </c>
      <c r="L2006" s="49">
        <v>1199385.2159952093</v>
      </c>
      <c r="M2006" s="50">
        <f t="shared" si="35"/>
        <v>27</v>
      </c>
      <c r="N2006" s="68" t="s">
        <v>349</v>
      </c>
    </row>
    <row r="2007" spans="1:14" ht="95.25" customHeight="1" x14ac:dyDescent="0.25">
      <c r="A2007" s="86">
        <v>1999</v>
      </c>
      <c r="B2007" s="50" t="s">
        <v>2012</v>
      </c>
      <c r="C2007" s="69" t="s">
        <v>2013</v>
      </c>
      <c r="D2007" s="69" t="s">
        <v>1438</v>
      </c>
      <c r="E2007" s="69" t="s">
        <v>1465</v>
      </c>
      <c r="F2007" s="69" t="s">
        <v>1578</v>
      </c>
      <c r="G2007" s="69" t="s">
        <v>1579</v>
      </c>
      <c r="H2007" s="47">
        <v>60</v>
      </c>
      <c r="I2007" s="48" t="s">
        <v>81</v>
      </c>
      <c r="J2007" s="50" t="s">
        <v>1992</v>
      </c>
      <c r="K2007" s="49">
        <v>1229072</v>
      </c>
      <c r="L2007" s="49">
        <v>1218576.7246651642</v>
      </c>
      <c r="M2007" s="50">
        <f t="shared" si="35"/>
        <v>28</v>
      </c>
      <c r="N2007" s="68" t="s">
        <v>349</v>
      </c>
    </row>
    <row r="2008" spans="1:14" ht="95.25" customHeight="1" x14ac:dyDescent="0.25">
      <c r="A2008" s="86">
        <v>2000</v>
      </c>
      <c r="B2008" s="50" t="s">
        <v>2012</v>
      </c>
      <c r="C2008" s="69" t="s">
        <v>2013</v>
      </c>
      <c r="D2008" s="69" t="s">
        <v>1438</v>
      </c>
      <c r="E2008" s="69" t="s">
        <v>1465</v>
      </c>
      <c r="F2008" s="69" t="s">
        <v>1578</v>
      </c>
      <c r="G2008" s="69" t="s">
        <v>1564</v>
      </c>
      <c r="H2008" s="47">
        <v>60</v>
      </c>
      <c r="I2008" s="48" t="s">
        <v>81</v>
      </c>
      <c r="J2008" s="50" t="s">
        <v>1992</v>
      </c>
      <c r="K2008" s="49">
        <v>1236076.6499999999</v>
      </c>
      <c r="L2008" s="49">
        <v>1225521.5606507093</v>
      </c>
      <c r="M2008" s="50">
        <f t="shared" si="35"/>
        <v>29</v>
      </c>
      <c r="N2008" s="68" t="s">
        <v>349</v>
      </c>
    </row>
    <row r="2009" spans="1:14" ht="95.25" customHeight="1" x14ac:dyDescent="0.25">
      <c r="A2009" s="86">
        <v>2001</v>
      </c>
      <c r="B2009" s="50" t="s">
        <v>2012</v>
      </c>
      <c r="C2009" s="69" t="s">
        <v>2013</v>
      </c>
      <c r="D2009" s="69" t="s">
        <v>1438</v>
      </c>
      <c r="E2009" s="69" t="s">
        <v>1465</v>
      </c>
      <c r="F2009" s="69" t="s">
        <v>1580</v>
      </c>
      <c r="G2009" s="69" t="s">
        <v>1573</v>
      </c>
      <c r="H2009" s="47">
        <v>60</v>
      </c>
      <c r="I2009" s="48" t="s">
        <v>81</v>
      </c>
      <c r="J2009" s="50" t="s">
        <v>1992</v>
      </c>
      <c r="K2009" s="49">
        <v>1250312.5</v>
      </c>
      <c r="L2009" s="49">
        <v>1239635.8480690415</v>
      </c>
      <c r="M2009" s="50">
        <f t="shared" si="35"/>
        <v>30</v>
      </c>
      <c r="N2009" s="68" t="s">
        <v>349</v>
      </c>
    </row>
    <row r="2010" spans="1:14" ht="95.25" customHeight="1" x14ac:dyDescent="0.25">
      <c r="A2010" s="86">
        <v>2002</v>
      </c>
      <c r="B2010" s="50" t="s">
        <v>2012</v>
      </c>
      <c r="C2010" s="69" t="s">
        <v>2013</v>
      </c>
      <c r="D2010" s="69" t="s">
        <v>1438</v>
      </c>
      <c r="E2010" s="69" t="s">
        <v>1465</v>
      </c>
      <c r="F2010" s="69" t="s">
        <v>1586</v>
      </c>
      <c r="G2010" s="69" t="s">
        <v>1587</v>
      </c>
      <c r="H2010" s="47">
        <v>60</v>
      </c>
      <c r="I2010" s="48" t="s">
        <v>81</v>
      </c>
      <c r="J2010" s="50" t="s">
        <v>1992</v>
      </c>
      <c r="K2010" s="49">
        <v>1276696.95</v>
      </c>
      <c r="L2010" s="49">
        <v>1265794.996323246</v>
      </c>
      <c r="M2010" s="50">
        <f t="shared" si="35"/>
        <v>31</v>
      </c>
      <c r="N2010" s="68" t="s">
        <v>349</v>
      </c>
    </row>
    <row r="2011" spans="1:14" ht="95.25" customHeight="1" x14ac:dyDescent="0.25">
      <c r="A2011" s="86">
        <v>2003</v>
      </c>
      <c r="B2011" s="50" t="s">
        <v>2012</v>
      </c>
      <c r="C2011" s="69" t="s">
        <v>2013</v>
      </c>
      <c r="D2011" s="69" t="s">
        <v>1438</v>
      </c>
      <c r="E2011" s="69" t="s">
        <v>1465</v>
      </c>
      <c r="F2011" s="69" t="s">
        <v>1588</v>
      </c>
      <c r="G2011" s="69" t="s">
        <v>1589</v>
      </c>
      <c r="H2011" s="47">
        <v>60</v>
      </c>
      <c r="I2011" s="48" t="s">
        <v>81</v>
      </c>
      <c r="J2011" s="50" t="s">
        <v>1992</v>
      </c>
      <c r="K2011" s="49">
        <v>1288736.3</v>
      </c>
      <c r="L2011" s="49">
        <v>1277731.5400652708</v>
      </c>
      <c r="M2011" s="50">
        <f t="shared" si="35"/>
        <v>32</v>
      </c>
      <c r="N2011" s="68" t="s">
        <v>349</v>
      </c>
    </row>
    <row r="2012" spans="1:14" ht="95.25" customHeight="1" x14ac:dyDescent="0.25">
      <c r="A2012" s="86">
        <v>2004</v>
      </c>
      <c r="B2012" s="50" t="s">
        <v>2012</v>
      </c>
      <c r="C2012" s="69" t="s">
        <v>2013</v>
      </c>
      <c r="D2012" s="69" t="s">
        <v>1438</v>
      </c>
      <c r="E2012" s="69" t="s">
        <v>1465</v>
      </c>
      <c r="F2012" s="69" t="s">
        <v>1590</v>
      </c>
      <c r="G2012" s="69" t="s">
        <v>1583</v>
      </c>
      <c r="H2012" s="47">
        <v>60</v>
      </c>
      <c r="I2012" s="48" t="s">
        <v>81</v>
      </c>
      <c r="J2012" s="50" t="s">
        <v>1992</v>
      </c>
      <c r="K2012" s="49">
        <v>1356639.2</v>
      </c>
      <c r="L2012" s="49">
        <v>1345054.6045214345</v>
      </c>
      <c r="M2012" s="50">
        <f t="shared" si="35"/>
        <v>33</v>
      </c>
      <c r="N2012" s="68" t="s">
        <v>349</v>
      </c>
    </row>
    <row r="2013" spans="1:14" ht="95.25" customHeight="1" x14ac:dyDescent="0.25">
      <c r="A2013" s="86">
        <v>2005</v>
      </c>
      <c r="B2013" s="50" t="s">
        <v>2012</v>
      </c>
      <c r="C2013" s="69" t="s">
        <v>2016</v>
      </c>
      <c r="D2013" s="69" t="s">
        <v>47</v>
      </c>
      <c r="E2013" s="69" t="s">
        <v>1500</v>
      </c>
      <c r="F2013" s="69" t="s">
        <v>1501</v>
      </c>
      <c r="G2013" s="87" t="s">
        <v>1498</v>
      </c>
      <c r="H2013" s="47">
        <v>45</v>
      </c>
      <c r="I2013" s="48" t="s">
        <v>1502</v>
      </c>
      <c r="J2013" s="50" t="s">
        <v>1503</v>
      </c>
      <c r="K2013" s="49">
        <v>1363497.5</v>
      </c>
      <c r="L2013" s="49">
        <v>1458262.3440926685</v>
      </c>
      <c r="M2013" s="50">
        <f t="shared" si="35"/>
        <v>34</v>
      </c>
      <c r="N2013" s="68" t="s">
        <v>349</v>
      </c>
    </row>
    <row r="2014" spans="1:14" ht="95.25" customHeight="1" x14ac:dyDescent="0.25">
      <c r="A2014" s="86">
        <v>2006</v>
      </c>
      <c r="B2014" s="50" t="s">
        <v>2012</v>
      </c>
      <c r="C2014" s="69" t="s">
        <v>2013</v>
      </c>
      <c r="D2014" s="69" t="s">
        <v>9</v>
      </c>
      <c r="E2014" s="69" t="s">
        <v>1347</v>
      </c>
      <c r="F2014" s="69" t="s">
        <v>1479</v>
      </c>
      <c r="G2014" s="87" t="s">
        <v>1480</v>
      </c>
      <c r="H2014" s="47" t="s">
        <v>1399</v>
      </c>
      <c r="I2014" s="91" t="s">
        <v>81</v>
      </c>
      <c r="J2014" s="50" t="s">
        <v>1402</v>
      </c>
      <c r="K2014" s="49">
        <v>1635360</v>
      </c>
      <c r="L2014" s="49">
        <v>1623859.7045785438</v>
      </c>
      <c r="M2014" s="50">
        <f t="shared" si="35"/>
        <v>35</v>
      </c>
      <c r="N2014" s="68" t="s">
        <v>349</v>
      </c>
    </row>
    <row r="2015" spans="1:14" ht="95.25" customHeight="1" x14ac:dyDescent="0.25">
      <c r="A2015" s="86">
        <v>2007</v>
      </c>
      <c r="B2015" s="50" t="s">
        <v>2017</v>
      </c>
      <c r="C2015" s="69" t="s">
        <v>2018</v>
      </c>
      <c r="D2015" s="69" t="s">
        <v>39</v>
      </c>
      <c r="E2015" s="69" t="s">
        <v>1382</v>
      </c>
      <c r="F2015" s="69" t="s">
        <v>1511</v>
      </c>
      <c r="G2015" s="69" t="s">
        <v>1511</v>
      </c>
      <c r="H2015" s="47">
        <v>30</v>
      </c>
      <c r="I2015" s="48"/>
      <c r="J2015" s="50" t="s">
        <v>1670</v>
      </c>
      <c r="K2015" s="49">
        <v>668553</v>
      </c>
      <c r="L2015" s="49">
        <v>704163.66766208899</v>
      </c>
      <c r="M2015" s="50">
        <f t="shared" si="35"/>
        <v>1</v>
      </c>
      <c r="N2015" s="68" t="s">
        <v>349</v>
      </c>
    </row>
    <row r="2016" spans="1:14" ht="95.25" customHeight="1" x14ac:dyDescent="0.25">
      <c r="A2016" s="86">
        <v>2008</v>
      </c>
      <c r="B2016" s="50" t="s">
        <v>2017</v>
      </c>
      <c r="C2016" s="69" t="s">
        <v>2018</v>
      </c>
      <c r="D2016" s="69" t="s">
        <v>39</v>
      </c>
      <c r="E2016" s="69" t="s">
        <v>1382</v>
      </c>
      <c r="F2016" s="69" t="s">
        <v>1511</v>
      </c>
      <c r="G2016" s="69" t="s">
        <v>1511</v>
      </c>
      <c r="H2016" s="47">
        <v>30</v>
      </c>
      <c r="I2016" s="48"/>
      <c r="J2016" s="50" t="s">
        <v>1512</v>
      </c>
      <c r="K2016" s="49">
        <v>710848</v>
      </c>
      <c r="L2016" s="49">
        <v>748711.52299108764</v>
      </c>
      <c r="M2016" s="50">
        <f t="shared" si="35"/>
        <v>2</v>
      </c>
      <c r="N2016" s="68" t="s">
        <v>349</v>
      </c>
    </row>
    <row r="2017" spans="1:14" ht="95.25" customHeight="1" x14ac:dyDescent="0.25">
      <c r="A2017" s="86">
        <v>2009</v>
      </c>
      <c r="B2017" s="50" t="s">
        <v>2017</v>
      </c>
      <c r="C2017" s="69" t="s">
        <v>2018</v>
      </c>
      <c r="D2017" s="69" t="s">
        <v>29</v>
      </c>
      <c r="E2017" s="69" t="s">
        <v>1379</v>
      </c>
      <c r="F2017" s="69" t="s">
        <v>1510</v>
      </c>
      <c r="G2017" s="69" t="s">
        <v>1510</v>
      </c>
      <c r="H2017" s="47">
        <v>30</v>
      </c>
      <c r="I2017" s="48">
        <v>132</v>
      </c>
      <c r="J2017" s="50" t="s">
        <v>292</v>
      </c>
      <c r="K2017" s="49">
        <v>737150</v>
      </c>
      <c r="L2017" s="49">
        <v>763326.3377195315</v>
      </c>
      <c r="M2017" s="50">
        <f t="shared" si="35"/>
        <v>3</v>
      </c>
      <c r="N2017" s="68" t="s">
        <v>349</v>
      </c>
    </row>
    <row r="2018" spans="1:14" ht="95.25" customHeight="1" x14ac:dyDescent="0.25">
      <c r="A2018" s="86">
        <v>2010</v>
      </c>
      <c r="B2018" s="50" t="s">
        <v>2017</v>
      </c>
      <c r="C2018" s="69" t="s">
        <v>2018</v>
      </c>
      <c r="D2018" s="69" t="s">
        <v>29</v>
      </c>
      <c r="E2018" s="69" t="s">
        <v>1379</v>
      </c>
      <c r="F2018" s="69" t="s">
        <v>1510</v>
      </c>
      <c r="G2018" s="69" t="s">
        <v>1510</v>
      </c>
      <c r="H2018" s="47">
        <v>30</v>
      </c>
      <c r="I2018" s="48">
        <v>132</v>
      </c>
      <c r="J2018" s="50" t="s">
        <v>1461</v>
      </c>
      <c r="K2018" s="49">
        <v>763600</v>
      </c>
      <c r="L2018" s="49">
        <v>790715.58228669106</v>
      </c>
      <c r="M2018" s="50">
        <f t="shared" si="35"/>
        <v>4</v>
      </c>
      <c r="N2018" s="68" t="s">
        <v>349</v>
      </c>
    </row>
    <row r="2019" spans="1:14" ht="95.25" customHeight="1" x14ac:dyDescent="0.25">
      <c r="A2019" s="86">
        <v>2011</v>
      </c>
      <c r="B2019" s="50" t="s">
        <v>2017</v>
      </c>
      <c r="C2019" s="69" t="s">
        <v>2018</v>
      </c>
      <c r="D2019" s="69" t="s">
        <v>45</v>
      </c>
      <c r="E2019" s="69" t="s">
        <v>1405</v>
      </c>
      <c r="F2019" s="69" t="s">
        <v>1974</v>
      </c>
      <c r="G2019" s="87" t="s">
        <v>1975</v>
      </c>
      <c r="H2019" s="47">
        <v>30</v>
      </c>
      <c r="I2019" s="48">
        <v>0.83</v>
      </c>
      <c r="J2019" s="50" t="s">
        <v>1409</v>
      </c>
      <c r="K2019" s="46">
        <v>703800</v>
      </c>
      <c r="L2019" s="49">
        <v>703800</v>
      </c>
      <c r="M2019" s="50">
        <f t="shared" si="35"/>
        <v>5</v>
      </c>
      <c r="N2019" s="68" t="s">
        <v>349</v>
      </c>
    </row>
    <row r="2020" spans="1:14" ht="95.25" customHeight="1" x14ac:dyDescent="0.25">
      <c r="A2020" s="86">
        <v>2012</v>
      </c>
      <c r="B2020" s="50" t="s">
        <v>2017</v>
      </c>
      <c r="C2020" s="69" t="s">
        <v>2018</v>
      </c>
      <c r="D2020" s="69" t="s">
        <v>39</v>
      </c>
      <c r="E2020" s="69" t="s">
        <v>1382</v>
      </c>
      <c r="F2020" s="69" t="s">
        <v>1968</v>
      </c>
      <c r="G2020" s="69" t="s">
        <v>1968</v>
      </c>
      <c r="H2020" s="47">
        <v>30</v>
      </c>
      <c r="I2020" s="48"/>
      <c r="J2020" s="50" t="s">
        <v>1512</v>
      </c>
      <c r="K2020" s="49">
        <v>798300</v>
      </c>
      <c r="L2020" s="49">
        <v>840821.67890151672</v>
      </c>
      <c r="M2020" s="50">
        <f t="shared" si="35"/>
        <v>6</v>
      </c>
      <c r="N2020" s="68" t="s">
        <v>349</v>
      </c>
    </row>
    <row r="2021" spans="1:14" ht="95.25" customHeight="1" x14ac:dyDescent="0.25">
      <c r="A2021" s="86">
        <v>2013</v>
      </c>
      <c r="B2021" s="50" t="s">
        <v>2017</v>
      </c>
      <c r="C2021" s="69" t="s">
        <v>2018</v>
      </c>
      <c r="D2021" s="69" t="s">
        <v>45</v>
      </c>
      <c r="E2021" s="69" t="s">
        <v>1405</v>
      </c>
      <c r="F2021" s="69" t="s">
        <v>1513</v>
      </c>
      <c r="G2021" s="87" t="s">
        <v>1514</v>
      </c>
      <c r="H2021" s="47">
        <v>30</v>
      </c>
      <c r="I2021" s="48">
        <v>0.67</v>
      </c>
      <c r="J2021" s="50" t="s">
        <v>1409</v>
      </c>
      <c r="K2021" s="46">
        <v>744050</v>
      </c>
      <c r="L2021" s="49">
        <v>744050</v>
      </c>
      <c r="M2021" s="50">
        <f t="shared" si="35"/>
        <v>7</v>
      </c>
      <c r="N2021" s="68" t="s">
        <v>349</v>
      </c>
    </row>
    <row r="2022" spans="1:14" ht="95.25" customHeight="1" x14ac:dyDescent="0.25">
      <c r="A2022" s="86">
        <v>2014</v>
      </c>
      <c r="B2022" s="50" t="s">
        <v>2017</v>
      </c>
      <c r="C2022" s="69" t="s">
        <v>2018</v>
      </c>
      <c r="D2022" s="69" t="s">
        <v>45</v>
      </c>
      <c r="E2022" s="69" t="s">
        <v>1405</v>
      </c>
      <c r="F2022" s="69" t="s">
        <v>1516</v>
      </c>
      <c r="G2022" s="87" t="s">
        <v>1517</v>
      </c>
      <c r="H2022" s="47">
        <v>30</v>
      </c>
      <c r="I2022" s="48">
        <v>0.87</v>
      </c>
      <c r="J2022" s="50" t="s">
        <v>1409</v>
      </c>
      <c r="K2022" s="46">
        <v>767049.99999999988</v>
      </c>
      <c r="L2022" s="49">
        <v>767049.99999999977</v>
      </c>
      <c r="M2022" s="50">
        <f t="shared" si="35"/>
        <v>8</v>
      </c>
      <c r="N2022" s="68" t="s">
        <v>349</v>
      </c>
    </row>
    <row r="2023" spans="1:14" ht="95.25" customHeight="1" x14ac:dyDescent="0.25">
      <c r="A2023" s="86">
        <v>2015</v>
      </c>
      <c r="B2023" s="50" t="s">
        <v>2017</v>
      </c>
      <c r="C2023" s="69" t="s">
        <v>2018</v>
      </c>
      <c r="D2023" s="69" t="s">
        <v>45</v>
      </c>
      <c r="E2023" s="69" t="s">
        <v>1405</v>
      </c>
      <c r="F2023" s="69" t="s">
        <v>1974</v>
      </c>
      <c r="G2023" s="87" t="s">
        <v>1975</v>
      </c>
      <c r="H2023" s="47">
        <v>30</v>
      </c>
      <c r="I2023" s="48">
        <v>0.83</v>
      </c>
      <c r="J2023" s="50" t="s">
        <v>1819</v>
      </c>
      <c r="K2023" s="46">
        <v>792579.99999999988</v>
      </c>
      <c r="L2023" s="49">
        <v>792579.99999999977</v>
      </c>
      <c r="M2023" s="50">
        <f t="shared" si="35"/>
        <v>9</v>
      </c>
      <c r="N2023" s="68" t="s">
        <v>349</v>
      </c>
    </row>
    <row r="2024" spans="1:14" ht="95.25" customHeight="1" x14ac:dyDescent="0.25">
      <c r="A2024" s="86">
        <v>2016</v>
      </c>
      <c r="B2024" s="50" t="s">
        <v>2017</v>
      </c>
      <c r="C2024" s="69" t="s">
        <v>2018</v>
      </c>
      <c r="D2024" s="69" t="s">
        <v>45</v>
      </c>
      <c r="E2024" s="69" t="s">
        <v>1405</v>
      </c>
      <c r="F2024" s="69" t="s">
        <v>1974</v>
      </c>
      <c r="G2024" s="87" t="s">
        <v>1975</v>
      </c>
      <c r="H2024" s="47">
        <v>30</v>
      </c>
      <c r="I2024" s="48">
        <v>0.83</v>
      </c>
      <c r="J2024" s="50" t="s">
        <v>292</v>
      </c>
      <c r="K2024" s="46">
        <v>810852.35</v>
      </c>
      <c r="L2024" s="49">
        <v>810852.35</v>
      </c>
      <c r="M2024" s="50">
        <f t="shared" si="35"/>
        <v>10</v>
      </c>
      <c r="N2024" s="68" t="s">
        <v>349</v>
      </c>
    </row>
    <row r="2025" spans="1:14" ht="95.25" customHeight="1" x14ac:dyDescent="0.25">
      <c r="A2025" s="86">
        <v>2017</v>
      </c>
      <c r="B2025" s="50" t="s">
        <v>2017</v>
      </c>
      <c r="C2025" s="69" t="s">
        <v>2018</v>
      </c>
      <c r="D2025" s="69" t="s">
        <v>45</v>
      </c>
      <c r="E2025" s="69" t="s">
        <v>1405</v>
      </c>
      <c r="F2025" s="69" t="s">
        <v>1513</v>
      </c>
      <c r="G2025" s="87" t="s">
        <v>1514</v>
      </c>
      <c r="H2025" s="47">
        <v>30</v>
      </c>
      <c r="I2025" s="48">
        <v>0.67</v>
      </c>
      <c r="J2025" s="50" t="s">
        <v>1819</v>
      </c>
      <c r="K2025" s="46">
        <v>832829.99999999988</v>
      </c>
      <c r="L2025" s="49">
        <v>832829.99999999977</v>
      </c>
      <c r="M2025" s="50">
        <f t="shared" si="35"/>
        <v>11</v>
      </c>
      <c r="N2025" s="68" t="s">
        <v>349</v>
      </c>
    </row>
    <row r="2026" spans="1:14" ht="95.25" customHeight="1" x14ac:dyDescent="0.25">
      <c r="A2026" s="86">
        <v>2018</v>
      </c>
      <c r="B2026" s="50" t="s">
        <v>2017</v>
      </c>
      <c r="C2026" s="69" t="s">
        <v>2018</v>
      </c>
      <c r="D2026" s="69" t="s">
        <v>45</v>
      </c>
      <c r="E2026" s="69" t="s">
        <v>1405</v>
      </c>
      <c r="F2026" s="69" t="s">
        <v>1513</v>
      </c>
      <c r="G2026" s="87" t="s">
        <v>1514</v>
      </c>
      <c r="H2026" s="47">
        <v>30</v>
      </c>
      <c r="I2026" s="48">
        <v>0.67</v>
      </c>
      <c r="J2026" s="50" t="s">
        <v>292</v>
      </c>
      <c r="K2026" s="46">
        <v>851102.35</v>
      </c>
      <c r="L2026" s="49">
        <v>851102.35</v>
      </c>
      <c r="M2026" s="50">
        <f t="shared" si="35"/>
        <v>12</v>
      </c>
      <c r="N2026" s="68" t="s">
        <v>349</v>
      </c>
    </row>
    <row r="2027" spans="1:14" ht="95.25" customHeight="1" x14ac:dyDescent="0.25">
      <c r="A2027" s="86">
        <v>2019</v>
      </c>
      <c r="B2027" s="50" t="s">
        <v>2017</v>
      </c>
      <c r="C2027" s="69" t="s">
        <v>2018</v>
      </c>
      <c r="D2027" s="69" t="s">
        <v>45</v>
      </c>
      <c r="E2027" s="69" t="s">
        <v>1405</v>
      </c>
      <c r="F2027" s="69" t="s">
        <v>1516</v>
      </c>
      <c r="G2027" s="87" t="s">
        <v>1517</v>
      </c>
      <c r="H2027" s="47">
        <v>30</v>
      </c>
      <c r="I2027" s="48">
        <v>0.87</v>
      </c>
      <c r="J2027" s="50" t="s">
        <v>1819</v>
      </c>
      <c r="K2027" s="46">
        <v>855829.99999999988</v>
      </c>
      <c r="L2027" s="49">
        <v>855829.99999999977</v>
      </c>
      <c r="M2027" s="50">
        <f t="shared" si="35"/>
        <v>13</v>
      </c>
      <c r="N2027" s="68" t="s">
        <v>349</v>
      </c>
    </row>
    <row r="2028" spans="1:14" ht="95.25" customHeight="1" x14ac:dyDescent="0.25">
      <c r="A2028" s="86">
        <v>2020</v>
      </c>
      <c r="B2028" s="50" t="s">
        <v>2017</v>
      </c>
      <c r="C2028" s="69" t="s">
        <v>2018</v>
      </c>
      <c r="D2028" s="69" t="s">
        <v>39</v>
      </c>
      <c r="E2028" s="69" t="s">
        <v>1382</v>
      </c>
      <c r="F2028" s="69" t="s">
        <v>1968</v>
      </c>
      <c r="G2028" s="69" t="s">
        <v>1968</v>
      </c>
      <c r="H2028" s="47">
        <v>30</v>
      </c>
      <c r="I2028" s="48"/>
      <c r="J2028" s="50" t="s">
        <v>1555</v>
      </c>
      <c r="K2028" s="49">
        <v>924600</v>
      </c>
      <c r="L2028" s="49">
        <v>973849.08469540568</v>
      </c>
      <c r="M2028" s="50">
        <f t="shared" si="35"/>
        <v>14</v>
      </c>
      <c r="N2028" s="68" t="s">
        <v>349</v>
      </c>
    </row>
    <row r="2029" spans="1:14" ht="95.25" customHeight="1" x14ac:dyDescent="0.25">
      <c r="A2029" s="86">
        <v>2021</v>
      </c>
      <c r="B2029" s="50" t="s">
        <v>2017</v>
      </c>
      <c r="C2029" s="69" t="s">
        <v>2018</v>
      </c>
      <c r="D2029" s="69" t="s">
        <v>45</v>
      </c>
      <c r="E2029" s="69" t="s">
        <v>1405</v>
      </c>
      <c r="F2029" s="69" t="s">
        <v>1516</v>
      </c>
      <c r="G2029" s="87" t="s">
        <v>1517</v>
      </c>
      <c r="H2029" s="47">
        <v>30</v>
      </c>
      <c r="I2029" s="48">
        <v>0.87</v>
      </c>
      <c r="J2029" s="50" t="s">
        <v>292</v>
      </c>
      <c r="K2029" s="46">
        <v>874102.35</v>
      </c>
      <c r="L2029" s="49">
        <v>874102.35</v>
      </c>
      <c r="M2029" s="50">
        <f t="shared" si="35"/>
        <v>15</v>
      </c>
      <c r="N2029" s="68" t="s">
        <v>349</v>
      </c>
    </row>
    <row r="2030" spans="1:14" ht="95.25" customHeight="1" x14ac:dyDescent="0.25">
      <c r="A2030" s="86">
        <v>2022</v>
      </c>
      <c r="B2030" s="50" t="s">
        <v>2017</v>
      </c>
      <c r="C2030" s="69" t="s">
        <v>2018</v>
      </c>
      <c r="D2030" s="69" t="s">
        <v>1438</v>
      </c>
      <c r="E2030" s="69" t="s">
        <v>1382</v>
      </c>
      <c r="F2030" s="69" t="s">
        <v>1511</v>
      </c>
      <c r="G2030" s="87" t="s">
        <v>1511</v>
      </c>
      <c r="H2030" s="47">
        <v>60</v>
      </c>
      <c r="I2030" s="48" t="s">
        <v>176</v>
      </c>
      <c r="J2030" s="50" t="s">
        <v>1760</v>
      </c>
      <c r="K2030" s="49">
        <v>948196</v>
      </c>
      <c r="L2030" s="49">
        <v>926799.40193868021</v>
      </c>
      <c r="M2030" s="50">
        <f t="shared" si="35"/>
        <v>16</v>
      </c>
      <c r="N2030" s="68" t="s">
        <v>349</v>
      </c>
    </row>
    <row r="2031" spans="1:14" ht="95.25" customHeight="1" x14ac:dyDescent="0.25">
      <c r="A2031" s="86">
        <v>2023</v>
      </c>
      <c r="B2031" s="50" t="s">
        <v>2017</v>
      </c>
      <c r="C2031" s="69" t="s">
        <v>2018</v>
      </c>
      <c r="D2031" s="69" t="s">
        <v>39</v>
      </c>
      <c r="E2031" s="69" t="s">
        <v>1526</v>
      </c>
      <c r="F2031" s="69" t="s">
        <v>1949</v>
      </c>
      <c r="G2031" s="69" t="s">
        <v>1949</v>
      </c>
      <c r="H2031" s="47">
        <v>30</v>
      </c>
      <c r="I2031" s="48"/>
      <c r="J2031" s="50" t="s">
        <v>1512</v>
      </c>
      <c r="K2031" s="49">
        <v>964254</v>
      </c>
      <c r="L2031" s="49">
        <v>1015615.2664004799</v>
      </c>
      <c r="M2031" s="50">
        <f t="shared" si="35"/>
        <v>17</v>
      </c>
      <c r="N2031" s="68" t="s">
        <v>349</v>
      </c>
    </row>
    <row r="2032" spans="1:14" ht="95.25" customHeight="1" x14ac:dyDescent="0.25">
      <c r="A2032" s="86">
        <v>2024</v>
      </c>
      <c r="B2032" s="50" t="s">
        <v>2017</v>
      </c>
      <c r="C2032" s="69" t="s">
        <v>2018</v>
      </c>
      <c r="D2032" s="69" t="s">
        <v>1438</v>
      </c>
      <c r="E2032" s="69" t="s">
        <v>1382</v>
      </c>
      <c r="F2032" s="69" t="s">
        <v>1519</v>
      </c>
      <c r="G2032" s="69" t="s">
        <v>1519</v>
      </c>
      <c r="H2032" s="47">
        <v>60</v>
      </c>
      <c r="I2032" s="48" t="s">
        <v>176</v>
      </c>
      <c r="J2032" s="50" t="s">
        <v>1760</v>
      </c>
      <c r="K2032" s="49">
        <v>966596</v>
      </c>
      <c r="L2032" s="49">
        <v>944784.19516251981</v>
      </c>
      <c r="M2032" s="50">
        <f t="shared" si="35"/>
        <v>18</v>
      </c>
      <c r="N2032" s="68" t="s">
        <v>349</v>
      </c>
    </row>
    <row r="2033" spans="1:14" ht="95.25" customHeight="1" x14ac:dyDescent="0.25">
      <c r="A2033" s="86">
        <v>2025</v>
      </c>
      <c r="B2033" s="50" t="s">
        <v>2017</v>
      </c>
      <c r="C2033" s="69" t="s">
        <v>2018</v>
      </c>
      <c r="D2033" s="69" t="s">
        <v>1438</v>
      </c>
      <c r="E2033" s="69" t="s">
        <v>1382</v>
      </c>
      <c r="F2033" s="69" t="s">
        <v>1520</v>
      </c>
      <c r="G2033" s="69" t="s">
        <v>1520</v>
      </c>
      <c r="H2033" s="47">
        <v>60</v>
      </c>
      <c r="I2033" s="48" t="s">
        <v>176</v>
      </c>
      <c r="J2033" s="50" t="s">
        <v>1760</v>
      </c>
      <c r="K2033" s="49">
        <v>966596</v>
      </c>
      <c r="L2033" s="49">
        <v>944784.19516251981</v>
      </c>
      <c r="M2033" s="50">
        <f t="shared" si="35"/>
        <v>19</v>
      </c>
      <c r="N2033" s="68" t="s">
        <v>349</v>
      </c>
    </row>
    <row r="2034" spans="1:14" ht="95.25" customHeight="1" x14ac:dyDescent="0.25">
      <c r="A2034" s="86">
        <v>2026</v>
      </c>
      <c r="B2034" s="50" t="s">
        <v>2017</v>
      </c>
      <c r="C2034" s="69" t="s">
        <v>2018</v>
      </c>
      <c r="D2034" s="69" t="s">
        <v>39</v>
      </c>
      <c r="E2034" s="69" t="s">
        <v>1526</v>
      </c>
      <c r="F2034" s="69" t="s">
        <v>1949</v>
      </c>
      <c r="G2034" s="69" t="s">
        <v>1949</v>
      </c>
      <c r="H2034" s="47">
        <v>30</v>
      </c>
      <c r="I2034" s="48"/>
      <c r="J2034" s="50" t="s">
        <v>292</v>
      </c>
      <c r="K2034" s="49">
        <v>1006549</v>
      </c>
      <c r="L2034" s="49">
        <v>1060163.1217294785</v>
      </c>
      <c r="M2034" s="50">
        <f t="shared" si="35"/>
        <v>20</v>
      </c>
      <c r="N2034" s="68" t="s">
        <v>349</v>
      </c>
    </row>
    <row r="2035" spans="1:14" ht="95.25" customHeight="1" x14ac:dyDescent="0.25">
      <c r="A2035" s="86">
        <v>2027</v>
      </c>
      <c r="B2035" s="50" t="s">
        <v>2017</v>
      </c>
      <c r="C2035" s="69" t="s">
        <v>2018</v>
      </c>
      <c r="D2035" s="69" t="s">
        <v>1438</v>
      </c>
      <c r="E2035" s="69" t="s">
        <v>1382</v>
      </c>
      <c r="F2035" s="69" t="s">
        <v>1521</v>
      </c>
      <c r="G2035" s="87" t="s">
        <v>1521</v>
      </c>
      <c r="H2035" s="47">
        <v>60</v>
      </c>
      <c r="I2035" s="48" t="s">
        <v>176</v>
      </c>
      <c r="J2035" s="50" t="s">
        <v>1760</v>
      </c>
      <c r="K2035" s="49">
        <v>1033296</v>
      </c>
      <c r="L2035" s="49">
        <v>1009979.0705989379</v>
      </c>
      <c r="M2035" s="50">
        <f t="shared" si="35"/>
        <v>21</v>
      </c>
      <c r="N2035" s="68" t="s">
        <v>349</v>
      </c>
    </row>
    <row r="2036" spans="1:14" ht="95.25" customHeight="1" x14ac:dyDescent="0.25">
      <c r="A2036" s="86">
        <v>2028</v>
      </c>
      <c r="B2036" s="50" t="s">
        <v>2017</v>
      </c>
      <c r="C2036" s="69" t="s">
        <v>2018</v>
      </c>
      <c r="D2036" s="69" t="s">
        <v>1438</v>
      </c>
      <c r="E2036" s="69" t="s">
        <v>1382</v>
      </c>
      <c r="F2036" s="69" t="s">
        <v>1524</v>
      </c>
      <c r="G2036" s="69" t="s">
        <v>1524</v>
      </c>
      <c r="H2036" s="47">
        <v>60</v>
      </c>
      <c r="I2036" s="48" t="s">
        <v>176</v>
      </c>
      <c r="J2036" s="50" t="s">
        <v>1760</v>
      </c>
      <c r="K2036" s="49">
        <v>1083896</v>
      </c>
      <c r="L2036" s="49">
        <v>1059437.2519644967</v>
      </c>
      <c r="M2036" s="50">
        <f t="shared" si="35"/>
        <v>22</v>
      </c>
      <c r="N2036" s="68" t="s">
        <v>349</v>
      </c>
    </row>
    <row r="2037" spans="1:14" ht="95.25" customHeight="1" x14ac:dyDescent="0.25">
      <c r="A2037" s="86">
        <v>2029</v>
      </c>
      <c r="B2037" s="50" t="s">
        <v>2017</v>
      </c>
      <c r="C2037" s="69" t="s">
        <v>2018</v>
      </c>
      <c r="D2037" s="69" t="s">
        <v>25</v>
      </c>
      <c r="E2037" s="69" t="s">
        <v>1347</v>
      </c>
      <c r="F2037" s="69" t="s">
        <v>1533</v>
      </c>
      <c r="G2037" s="87" t="s">
        <v>1534</v>
      </c>
      <c r="H2037" s="47">
        <v>90</v>
      </c>
      <c r="I2037" s="48" t="s">
        <v>81</v>
      </c>
      <c r="J2037" s="50" t="s">
        <v>1350</v>
      </c>
      <c r="K2037" s="49">
        <v>1102373.8999999999</v>
      </c>
      <c r="L2037" s="49">
        <v>1094510.9619002359</v>
      </c>
      <c r="M2037" s="50">
        <f t="shared" si="35"/>
        <v>23</v>
      </c>
      <c r="N2037" s="68" t="s">
        <v>349</v>
      </c>
    </row>
    <row r="2038" spans="1:14" ht="95.25" customHeight="1" x14ac:dyDescent="0.25">
      <c r="A2038" s="86">
        <v>2030</v>
      </c>
      <c r="B2038" s="50" t="s">
        <v>2017</v>
      </c>
      <c r="C2038" s="69" t="s">
        <v>2018</v>
      </c>
      <c r="D2038" s="69" t="s">
        <v>39</v>
      </c>
      <c r="E2038" s="69" t="s">
        <v>1526</v>
      </c>
      <c r="F2038" s="69" t="s">
        <v>1949</v>
      </c>
      <c r="G2038" s="69" t="s">
        <v>1949</v>
      </c>
      <c r="H2038" s="47">
        <v>30</v>
      </c>
      <c r="I2038" s="48"/>
      <c r="J2038" s="50" t="s">
        <v>1555</v>
      </c>
      <c r="K2038" s="49">
        <v>1132809</v>
      </c>
      <c r="L2038" s="49">
        <v>1193148.396911873</v>
      </c>
      <c r="M2038" s="50">
        <f t="shared" si="35"/>
        <v>24</v>
      </c>
      <c r="N2038" s="68" t="s">
        <v>349</v>
      </c>
    </row>
    <row r="2039" spans="1:14" ht="95.25" customHeight="1" x14ac:dyDescent="0.25">
      <c r="A2039" s="86">
        <v>2031</v>
      </c>
      <c r="B2039" s="50" t="s">
        <v>2017</v>
      </c>
      <c r="C2039" s="69" t="s">
        <v>2018</v>
      </c>
      <c r="D2039" s="69" t="s">
        <v>1438</v>
      </c>
      <c r="E2039" s="69" t="s">
        <v>1382</v>
      </c>
      <c r="F2039" s="69" t="s">
        <v>1761</v>
      </c>
      <c r="G2039" s="69" t="s">
        <v>1761</v>
      </c>
      <c r="H2039" s="47">
        <v>60</v>
      </c>
      <c r="I2039" s="48" t="s">
        <v>176</v>
      </c>
      <c r="J2039" s="50" t="s">
        <v>1760</v>
      </c>
      <c r="K2039" s="49">
        <v>1156346</v>
      </c>
      <c r="L2039" s="49">
        <v>1130252.3752833644</v>
      </c>
      <c r="M2039" s="50">
        <f t="shared" si="35"/>
        <v>25</v>
      </c>
      <c r="N2039" s="68" t="s">
        <v>349</v>
      </c>
    </row>
    <row r="2040" spans="1:14" ht="95.25" customHeight="1" x14ac:dyDescent="0.25">
      <c r="A2040" s="86">
        <v>2032</v>
      </c>
      <c r="B2040" s="50" t="s">
        <v>2017</v>
      </c>
      <c r="C2040" s="69" t="s">
        <v>2018</v>
      </c>
      <c r="D2040" s="69" t="s">
        <v>1438</v>
      </c>
      <c r="E2040" s="69" t="s">
        <v>1382</v>
      </c>
      <c r="F2040" s="69" t="s">
        <v>1769</v>
      </c>
      <c r="G2040" s="69" t="s">
        <v>1769</v>
      </c>
      <c r="H2040" s="47">
        <v>60</v>
      </c>
      <c r="I2040" s="48" t="s">
        <v>176</v>
      </c>
      <c r="J2040" s="50" t="s">
        <v>1760</v>
      </c>
      <c r="K2040" s="49">
        <v>1156346</v>
      </c>
      <c r="L2040" s="49">
        <v>1130252.3752833644</v>
      </c>
      <c r="M2040" s="50">
        <f t="shared" si="35"/>
        <v>26</v>
      </c>
      <c r="N2040" s="68" t="s">
        <v>349</v>
      </c>
    </row>
    <row r="2041" spans="1:14" ht="95.25" customHeight="1" x14ac:dyDescent="0.25">
      <c r="A2041" s="86">
        <v>2033</v>
      </c>
      <c r="B2041" s="50" t="s">
        <v>2017</v>
      </c>
      <c r="C2041" s="69" t="s">
        <v>2018</v>
      </c>
      <c r="D2041" s="69" t="s">
        <v>138</v>
      </c>
      <c r="E2041" s="69" t="s">
        <v>1394</v>
      </c>
      <c r="F2041" s="69" t="s">
        <v>1522</v>
      </c>
      <c r="G2041" s="87" t="s">
        <v>1523</v>
      </c>
      <c r="H2041" s="50" t="s">
        <v>1356</v>
      </c>
      <c r="I2041" s="50" t="s">
        <v>81</v>
      </c>
      <c r="J2041" s="50" t="s">
        <v>2019</v>
      </c>
      <c r="K2041" s="49">
        <v>1156709.1000000001</v>
      </c>
      <c r="L2041" s="49">
        <v>1147203.5983472841</v>
      </c>
      <c r="M2041" s="50">
        <f t="shared" si="35"/>
        <v>27</v>
      </c>
      <c r="N2041" s="68" t="s">
        <v>349</v>
      </c>
    </row>
    <row r="2042" spans="1:14" ht="95.25" customHeight="1" x14ac:dyDescent="0.25">
      <c r="A2042" s="86">
        <v>2034</v>
      </c>
      <c r="B2042" s="50" t="s">
        <v>2017</v>
      </c>
      <c r="C2042" s="69" t="s">
        <v>2018</v>
      </c>
      <c r="D2042" s="69" t="s">
        <v>1438</v>
      </c>
      <c r="E2042" s="69" t="s">
        <v>1526</v>
      </c>
      <c r="F2042" s="69" t="s">
        <v>1527</v>
      </c>
      <c r="G2042" s="87" t="s">
        <v>1535</v>
      </c>
      <c r="H2042" s="47">
        <v>60</v>
      </c>
      <c r="I2042" s="48" t="s">
        <v>176</v>
      </c>
      <c r="J2042" s="50" t="s">
        <v>1760</v>
      </c>
      <c r="K2042" s="49">
        <v>1191996</v>
      </c>
      <c r="L2042" s="49">
        <v>1206092.177052357</v>
      </c>
      <c r="M2042" s="50">
        <f t="shared" si="35"/>
        <v>28</v>
      </c>
      <c r="N2042" s="68" t="s">
        <v>349</v>
      </c>
    </row>
    <row r="2043" spans="1:14" ht="95.25" customHeight="1" x14ac:dyDescent="0.25">
      <c r="A2043" s="86">
        <v>2035</v>
      </c>
      <c r="B2043" s="50" t="s">
        <v>2017</v>
      </c>
      <c r="C2043" s="69" t="s">
        <v>2018</v>
      </c>
      <c r="D2043" s="69" t="s">
        <v>1438</v>
      </c>
      <c r="E2043" s="69" t="s">
        <v>1526</v>
      </c>
      <c r="F2043" s="69" t="s">
        <v>1527</v>
      </c>
      <c r="G2043" s="87" t="s">
        <v>1528</v>
      </c>
      <c r="H2043" s="47">
        <v>60</v>
      </c>
      <c r="I2043" s="48" t="s">
        <v>176</v>
      </c>
      <c r="J2043" s="50" t="s">
        <v>1760</v>
      </c>
      <c r="K2043" s="49">
        <v>1198896</v>
      </c>
      <c r="L2043" s="49">
        <v>1213073.7743242113</v>
      </c>
      <c r="M2043" s="50">
        <f t="shared" si="35"/>
        <v>29</v>
      </c>
      <c r="N2043" s="68" t="s">
        <v>349</v>
      </c>
    </row>
    <row r="2044" spans="1:14" ht="95.25" customHeight="1" x14ac:dyDescent="0.25">
      <c r="A2044" s="86">
        <v>2036</v>
      </c>
      <c r="B2044" s="50" t="s">
        <v>2017</v>
      </c>
      <c r="C2044" s="69" t="s">
        <v>2018</v>
      </c>
      <c r="D2044" s="69" t="s">
        <v>1438</v>
      </c>
      <c r="E2044" s="69" t="s">
        <v>1526</v>
      </c>
      <c r="F2044" s="69" t="s">
        <v>1527</v>
      </c>
      <c r="G2044" s="87" t="s">
        <v>1544</v>
      </c>
      <c r="H2044" s="47">
        <v>60</v>
      </c>
      <c r="I2044" s="48" t="s">
        <v>176</v>
      </c>
      <c r="J2044" s="50" t="s">
        <v>1760</v>
      </c>
      <c r="K2044" s="49">
        <v>1243746</v>
      </c>
      <c r="L2044" s="49">
        <v>1258454.1565912643</v>
      </c>
      <c r="M2044" s="50">
        <f t="shared" si="35"/>
        <v>30</v>
      </c>
      <c r="N2044" s="68" t="s">
        <v>349</v>
      </c>
    </row>
    <row r="2045" spans="1:14" ht="95.25" customHeight="1" x14ac:dyDescent="0.25">
      <c r="A2045" s="86">
        <v>2037</v>
      </c>
      <c r="B2045" s="50" t="s">
        <v>2017</v>
      </c>
      <c r="C2045" s="69" t="s">
        <v>2018</v>
      </c>
      <c r="D2045" s="69" t="s">
        <v>39</v>
      </c>
      <c r="E2045" s="69" t="s">
        <v>1465</v>
      </c>
      <c r="F2045" s="69" t="s">
        <v>1771</v>
      </c>
      <c r="G2045" s="69" t="s">
        <v>1570</v>
      </c>
      <c r="H2045" s="47">
        <v>90</v>
      </c>
      <c r="I2045" s="48" t="s">
        <v>176</v>
      </c>
      <c r="J2045" s="50" t="s">
        <v>1555</v>
      </c>
      <c r="K2045" s="49">
        <v>1250000</v>
      </c>
      <c r="L2045" s="49">
        <v>1298086.7177578497</v>
      </c>
      <c r="M2045" s="50">
        <f t="shared" si="35"/>
        <v>31</v>
      </c>
      <c r="N2045" s="68" t="s">
        <v>349</v>
      </c>
    </row>
    <row r="2046" spans="1:14" ht="95.25" customHeight="1" x14ac:dyDescent="0.25">
      <c r="A2046" s="86">
        <v>2038</v>
      </c>
      <c r="B2046" s="50" t="s">
        <v>2017</v>
      </c>
      <c r="C2046" s="69" t="s">
        <v>2018</v>
      </c>
      <c r="D2046" s="69" t="s">
        <v>39</v>
      </c>
      <c r="E2046" s="69" t="s">
        <v>1465</v>
      </c>
      <c r="F2046" s="69" t="s">
        <v>1826</v>
      </c>
      <c r="G2046" s="69" t="s">
        <v>1557</v>
      </c>
      <c r="H2046" s="47">
        <v>60</v>
      </c>
      <c r="I2046" s="48" t="s">
        <v>176</v>
      </c>
      <c r="J2046" s="50" t="s">
        <v>1670</v>
      </c>
      <c r="K2046" s="49">
        <v>1250500</v>
      </c>
      <c r="L2046" s="49">
        <v>1298605.9524449527</v>
      </c>
      <c r="M2046" s="50">
        <f t="shared" si="35"/>
        <v>32</v>
      </c>
      <c r="N2046" s="68" t="s">
        <v>349</v>
      </c>
    </row>
    <row r="2047" spans="1:14" ht="95.25" customHeight="1" x14ac:dyDescent="0.25">
      <c r="A2047" s="86">
        <v>2039</v>
      </c>
      <c r="B2047" s="50" t="s">
        <v>2017</v>
      </c>
      <c r="C2047" s="69" t="s">
        <v>2018</v>
      </c>
      <c r="D2047" s="69" t="s">
        <v>44</v>
      </c>
      <c r="E2047" s="69" t="s">
        <v>1361</v>
      </c>
      <c r="F2047" s="69" t="s">
        <v>1531</v>
      </c>
      <c r="G2047" s="87" t="s">
        <v>1559</v>
      </c>
      <c r="H2047" s="47">
        <v>30</v>
      </c>
      <c r="I2047" s="48" t="s">
        <v>1363</v>
      </c>
      <c r="J2047" s="50" t="s">
        <v>1364</v>
      </c>
      <c r="K2047" s="49">
        <v>1255000</v>
      </c>
      <c r="L2047" s="49">
        <v>1246830.1079635194</v>
      </c>
      <c r="M2047" s="50">
        <f t="shared" si="35"/>
        <v>33</v>
      </c>
      <c r="N2047" s="68" t="s">
        <v>349</v>
      </c>
    </row>
    <row r="2048" spans="1:14" ht="95.25" customHeight="1" x14ac:dyDescent="0.25">
      <c r="A2048" s="86">
        <v>2040</v>
      </c>
      <c r="B2048" s="50" t="s">
        <v>2017</v>
      </c>
      <c r="C2048" s="69" t="s">
        <v>2018</v>
      </c>
      <c r="D2048" s="69" t="s">
        <v>1353</v>
      </c>
      <c r="E2048" s="69" t="s">
        <v>1354</v>
      </c>
      <c r="F2048" s="69" t="s">
        <v>1821</v>
      </c>
      <c r="G2048" s="87" t="s">
        <v>1534</v>
      </c>
      <c r="H2048" s="50" t="s">
        <v>1356</v>
      </c>
      <c r="I2048" s="48" t="s">
        <v>81</v>
      </c>
      <c r="J2048" s="50" t="s">
        <v>2019</v>
      </c>
      <c r="K2048" s="49">
        <v>1249093.1000000001</v>
      </c>
      <c r="L2048" s="49">
        <v>1239054.2865913995</v>
      </c>
      <c r="M2048" s="50">
        <f t="shared" si="35"/>
        <v>34</v>
      </c>
      <c r="N2048" s="68" t="s">
        <v>349</v>
      </c>
    </row>
    <row r="2049" spans="1:14" ht="95.25" customHeight="1" x14ac:dyDescent="0.25">
      <c r="A2049" s="86">
        <v>2041</v>
      </c>
      <c r="B2049" s="50" t="s">
        <v>2017</v>
      </c>
      <c r="C2049" s="69" t="s">
        <v>2018</v>
      </c>
      <c r="D2049" s="69" t="s">
        <v>39</v>
      </c>
      <c r="E2049" s="69" t="s">
        <v>1465</v>
      </c>
      <c r="F2049" s="69" t="s">
        <v>1829</v>
      </c>
      <c r="G2049" s="69" t="s">
        <v>1576</v>
      </c>
      <c r="H2049" s="47">
        <v>60</v>
      </c>
      <c r="I2049" s="48" t="s">
        <v>176</v>
      </c>
      <c r="J2049" s="50" t="s">
        <v>1670</v>
      </c>
      <c r="K2049" s="49">
        <v>1262000</v>
      </c>
      <c r="L2049" s="49">
        <v>1310548.3502483249</v>
      </c>
      <c r="M2049" s="50">
        <f t="shared" si="35"/>
        <v>35</v>
      </c>
      <c r="N2049" s="68" t="s">
        <v>349</v>
      </c>
    </row>
    <row r="2050" spans="1:14" ht="95.25" customHeight="1" x14ac:dyDescent="0.25">
      <c r="A2050" s="86">
        <v>2042</v>
      </c>
      <c r="B2050" s="50" t="s">
        <v>2017</v>
      </c>
      <c r="C2050" s="69" t="s">
        <v>2018</v>
      </c>
      <c r="D2050" s="69" t="s">
        <v>9</v>
      </c>
      <c r="E2050" s="69" t="s">
        <v>1347</v>
      </c>
      <c r="F2050" s="69" t="s">
        <v>1533</v>
      </c>
      <c r="G2050" s="87" t="s">
        <v>1534</v>
      </c>
      <c r="H2050" s="47" t="s">
        <v>1399</v>
      </c>
      <c r="I2050" s="91" t="s">
        <v>81</v>
      </c>
      <c r="J2050" s="50" t="s">
        <v>1402</v>
      </c>
      <c r="K2050" s="49">
        <v>1274448</v>
      </c>
      <c r="L2050" s="49">
        <v>1265485.7357283509</v>
      </c>
      <c r="M2050" s="50">
        <f t="shared" si="35"/>
        <v>36</v>
      </c>
      <c r="N2050" s="68" t="s">
        <v>349</v>
      </c>
    </row>
    <row r="2051" spans="1:14" ht="95.25" customHeight="1" x14ac:dyDescent="0.25">
      <c r="A2051" s="86">
        <v>2043</v>
      </c>
      <c r="B2051" s="50" t="s">
        <v>2017</v>
      </c>
      <c r="C2051" s="69" t="s">
        <v>2018</v>
      </c>
      <c r="D2051" s="69" t="s">
        <v>848</v>
      </c>
      <c r="E2051" s="69" t="s">
        <v>849</v>
      </c>
      <c r="F2051" s="69" t="s">
        <v>1531</v>
      </c>
      <c r="G2051" s="87" t="s">
        <v>1532</v>
      </c>
      <c r="H2051" s="47">
        <v>90</v>
      </c>
      <c r="I2051" s="48" t="s">
        <v>81</v>
      </c>
      <c r="J2051" s="50" t="s">
        <v>1360</v>
      </c>
      <c r="K2051" s="49">
        <v>1284251.0999999999</v>
      </c>
      <c r="L2051" s="49">
        <v>1275890.7869842777</v>
      </c>
      <c r="M2051" s="50">
        <f t="shared" si="35"/>
        <v>37</v>
      </c>
      <c r="N2051" s="68" t="s">
        <v>349</v>
      </c>
    </row>
    <row r="2052" spans="1:14" ht="95.25" customHeight="1" x14ac:dyDescent="0.25">
      <c r="A2052" s="86">
        <v>2044</v>
      </c>
      <c r="B2052" s="50" t="s">
        <v>2017</v>
      </c>
      <c r="C2052" s="69" t="s">
        <v>2018</v>
      </c>
      <c r="D2052" s="69" t="s">
        <v>138</v>
      </c>
      <c r="E2052" s="69" t="s">
        <v>1394</v>
      </c>
      <c r="F2052" s="69" t="s">
        <v>1538</v>
      </c>
      <c r="G2052" s="87" t="s">
        <v>1539</v>
      </c>
      <c r="H2052" s="50" t="s">
        <v>1356</v>
      </c>
      <c r="I2052" s="50" t="s">
        <v>81</v>
      </c>
      <c r="J2052" s="50" t="s">
        <v>2019</v>
      </c>
      <c r="K2052" s="49">
        <v>1288959.1000000001</v>
      </c>
      <c r="L2052" s="49">
        <v>1278703.480385053</v>
      </c>
      <c r="M2052" s="50">
        <f t="shared" si="35"/>
        <v>38</v>
      </c>
      <c r="N2052" s="68" t="s">
        <v>349</v>
      </c>
    </row>
    <row r="2053" spans="1:14" ht="95.25" customHeight="1" x14ac:dyDescent="0.25">
      <c r="A2053" s="86">
        <v>2045</v>
      </c>
      <c r="B2053" s="50" t="s">
        <v>2017</v>
      </c>
      <c r="C2053" s="69" t="s">
        <v>2018</v>
      </c>
      <c r="D2053" s="69" t="s">
        <v>39</v>
      </c>
      <c r="E2053" s="69" t="s">
        <v>1465</v>
      </c>
      <c r="F2053" s="69" t="s">
        <v>1835</v>
      </c>
      <c r="G2053" s="69" t="s">
        <v>1579</v>
      </c>
      <c r="H2053" s="47">
        <v>90</v>
      </c>
      <c r="I2053" s="48" t="s">
        <v>176</v>
      </c>
      <c r="J2053" s="50" t="s">
        <v>292</v>
      </c>
      <c r="K2053" s="49">
        <v>1313000</v>
      </c>
      <c r="L2053" s="49">
        <v>1304426.1541998251</v>
      </c>
      <c r="M2053" s="50">
        <f t="shared" si="35"/>
        <v>39</v>
      </c>
      <c r="N2053" s="68" t="s">
        <v>349</v>
      </c>
    </row>
    <row r="2054" spans="1:14" ht="95.25" customHeight="1" x14ac:dyDescent="0.25">
      <c r="A2054" s="86">
        <v>2046</v>
      </c>
      <c r="B2054" s="50" t="s">
        <v>2017</v>
      </c>
      <c r="C2054" s="69" t="s">
        <v>2018</v>
      </c>
      <c r="D2054" s="69" t="s">
        <v>47</v>
      </c>
      <c r="E2054" s="69" t="s">
        <v>1526</v>
      </c>
      <c r="F2054" s="69" t="s">
        <v>1527</v>
      </c>
      <c r="G2054" s="87" t="s">
        <v>1765</v>
      </c>
      <c r="H2054" s="47">
        <v>45</v>
      </c>
      <c r="I2054" s="48" t="s">
        <v>1530</v>
      </c>
      <c r="J2054" s="50" t="s">
        <v>1503</v>
      </c>
      <c r="K2054" s="49">
        <v>1315305.6000000001</v>
      </c>
      <c r="L2054" s="49">
        <v>1393150.1897261776</v>
      </c>
      <c r="M2054" s="50">
        <f t="shared" si="35"/>
        <v>40</v>
      </c>
      <c r="N2054" s="68" t="s">
        <v>349</v>
      </c>
    </row>
    <row r="2055" spans="1:14" ht="95.25" customHeight="1" x14ac:dyDescent="0.25">
      <c r="A2055" s="86">
        <v>2047</v>
      </c>
      <c r="B2055" s="50" t="s">
        <v>2017</v>
      </c>
      <c r="C2055" s="69" t="s">
        <v>2018</v>
      </c>
      <c r="D2055" s="69" t="s">
        <v>39</v>
      </c>
      <c r="E2055" s="69" t="s">
        <v>1465</v>
      </c>
      <c r="F2055" s="69" t="s">
        <v>1824</v>
      </c>
      <c r="G2055" s="69" t="s">
        <v>1825</v>
      </c>
      <c r="H2055" s="47">
        <v>60</v>
      </c>
      <c r="I2055" s="48" t="s">
        <v>176</v>
      </c>
      <c r="J2055" s="50" t="s">
        <v>1512</v>
      </c>
      <c r="K2055" s="49">
        <v>1319000</v>
      </c>
      <c r="L2055" s="49">
        <v>1369741.1045780831</v>
      </c>
      <c r="M2055" s="50">
        <f t="shared" si="35"/>
        <v>41</v>
      </c>
      <c r="N2055" s="68" t="s">
        <v>349</v>
      </c>
    </row>
    <row r="2056" spans="1:14" ht="95.25" customHeight="1" x14ac:dyDescent="0.25">
      <c r="A2056" s="86">
        <v>2048</v>
      </c>
      <c r="B2056" s="50" t="s">
        <v>2017</v>
      </c>
      <c r="C2056" s="69" t="s">
        <v>2018</v>
      </c>
      <c r="D2056" s="69" t="s">
        <v>39</v>
      </c>
      <c r="E2056" s="69" t="s">
        <v>1465</v>
      </c>
      <c r="F2056" s="69" t="s">
        <v>1823</v>
      </c>
      <c r="G2056" s="69" t="s">
        <v>1562</v>
      </c>
      <c r="H2056" s="47">
        <v>90</v>
      </c>
      <c r="I2056" s="48" t="s">
        <v>176</v>
      </c>
      <c r="J2056" s="50" t="s">
        <v>1512</v>
      </c>
      <c r="K2056" s="49">
        <v>1331000</v>
      </c>
      <c r="L2056" s="49">
        <v>1382202.7370685583</v>
      </c>
      <c r="M2056" s="50">
        <f t="shared" si="35"/>
        <v>42</v>
      </c>
      <c r="N2056" s="68" t="s">
        <v>349</v>
      </c>
    </row>
    <row r="2057" spans="1:14" ht="95.25" customHeight="1" x14ac:dyDescent="0.25">
      <c r="A2057" s="86">
        <v>2049</v>
      </c>
      <c r="B2057" s="50" t="s">
        <v>2017</v>
      </c>
      <c r="C2057" s="69" t="s">
        <v>2018</v>
      </c>
      <c r="D2057" s="69" t="s">
        <v>848</v>
      </c>
      <c r="E2057" s="69" t="s">
        <v>849</v>
      </c>
      <c r="F2057" s="69" t="s">
        <v>1536</v>
      </c>
      <c r="G2057" s="87" t="s">
        <v>1537</v>
      </c>
      <c r="H2057" s="47">
        <v>90</v>
      </c>
      <c r="I2057" s="48" t="s">
        <v>81</v>
      </c>
      <c r="J2057" s="50" t="s">
        <v>1360</v>
      </c>
      <c r="K2057" s="49">
        <v>1331922.8400000001</v>
      </c>
      <c r="L2057" s="49">
        <v>1323171.9061605006</v>
      </c>
      <c r="M2057" s="50">
        <f t="shared" si="35"/>
        <v>43</v>
      </c>
      <c r="N2057" s="68" t="s">
        <v>349</v>
      </c>
    </row>
    <row r="2058" spans="1:14" ht="95.25" customHeight="1" x14ac:dyDescent="0.25">
      <c r="A2058" s="86">
        <v>2050</v>
      </c>
      <c r="B2058" s="50" t="s">
        <v>2017</v>
      </c>
      <c r="C2058" s="69" t="s">
        <v>2018</v>
      </c>
      <c r="D2058" s="69" t="s">
        <v>848</v>
      </c>
      <c r="E2058" s="69" t="s">
        <v>849</v>
      </c>
      <c r="F2058" s="69" t="s">
        <v>1542</v>
      </c>
      <c r="G2058" s="87" t="s">
        <v>1543</v>
      </c>
      <c r="H2058" s="47">
        <v>90</v>
      </c>
      <c r="I2058" s="48" t="s">
        <v>81</v>
      </c>
      <c r="J2058" s="50" t="s">
        <v>1360</v>
      </c>
      <c r="K2058" s="49">
        <v>1347951.1199999999</v>
      </c>
      <c r="L2058" s="49">
        <v>1339203.2111808681</v>
      </c>
      <c r="M2058" s="50">
        <f t="shared" ref="M2058:M2121" si="36">IF(B2058=B2057,M2057+1,1)</f>
        <v>44</v>
      </c>
      <c r="N2058" s="68" t="s">
        <v>349</v>
      </c>
    </row>
    <row r="2059" spans="1:14" ht="95.25" customHeight="1" x14ac:dyDescent="0.25">
      <c r="A2059" s="86">
        <v>2051</v>
      </c>
      <c r="B2059" s="50" t="s">
        <v>2017</v>
      </c>
      <c r="C2059" s="69" t="s">
        <v>2018</v>
      </c>
      <c r="D2059" s="69" t="s">
        <v>44</v>
      </c>
      <c r="E2059" s="69" t="s">
        <v>1361</v>
      </c>
      <c r="F2059" s="69" t="s">
        <v>1839</v>
      </c>
      <c r="G2059" s="87" t="s">
        <v>1847</v>
      </c>
      <c r="H2059" s="47">
        <v>30</v>
      </c>
      <c r="I2059" s="48" t="s">
        <v>1363</v>
      </c>
      <c r="J2059" s="50" t="s">
        <v>1364</v>
      </c>
      <c r="K2059" s="49">
        <v>1350000.01</v>
      </c>
      <c r="L2059" s="49">
        <v>1341130.3064285577</v>
      </c>
      <c r="M2059" s="50">
        <f t="shared" si="36"/>
        <v>45</v>
      </c>
      <c r="N2059" s="68" t="s">
        <v>349</v>
      </c>
    </row>
    <row r="2060" spans="1:14" ht="95.25" customHeight="1" x14ac:dyDescent="0.25">
      <c r="A2060" s="86">
        <v>2052</v>
      </c>
      <c r="B2060" s="50" t="s">
        <v>2017</v>
      </c>
      <c r="C2060" s="69" t="s">
        <v>2018</v>
      </c>
      <c r="D2060" s="69" t="s">
        <v>39</v>
      </c>
      <c r="E2060" s="69" t="s">
        <v>1465</v>
      </c>
      <c r="F2060" s="69" t="s">
        <v>1827</v>
      </c>
      <c r="G2060" s="69" t="s">
        <v>1568</v>
      </c>
      <c r="H2060" s="47">
        <v>60</v>
      </c>
      <c r="I2060" s="48" t="s">
        <v>176</v>
      </c>
      <c r="J2060" s="50" t="s">
        <v>2020</v>
      </c>
      <c r="K2060" s="49">
        <v>1358000</v>
      </c>
      <c r="L2060" s="49">
        <v>1410241.4101721279</v>
      </c>
      <c r="M2060" s="50">
        <f t="shared" si="36"/>
        <v>46</v>
      </c>
      <c r="N2060" s="68" t="s">
        <v>349</v>
      </c>
    </row>
    <row r="2061" spans="1:14" ht="95.25" customHeight="1" x14ac:dyDescent="0.25">
      <c r="A2061" s="86">
        <v>2053</v>
      </c>
      <c r="B2061" s="50" t="s">
        <v>2017</v>
      </c>
      <c r="C2061" s="69" t="s">
        <v>2018</v>
      </c>
      <c r="D2061" s="69" t="s">
        <v>1438</v>
      </c>
      <c r="E2061" s="69" t="s">
        <v>1465</v>
      </c>
      <c r="F2061" s="69" t="s">
        <v>1561</v>
      </c>
      <c r="G2061" s="69" t="s">
        <v>1562</v>
      </c>
      <c r="H2061" s="47">
        <v>60</v>
      </c>
      <c r="I2061" s="48" t="s">
        <v>81</v>
      </c>
      <c r="J2061" s="50" t="s">
        <v>1760</v>
      </c>
      <c r="K2061" s="49">
        <v>1358756.35</v>
      </c>
      <c r="L2061" s="49">
        <v>1347153.6757822111</v>
      </c>
      <c r="M2061" s="50">
        <f t="shared" si="36"/>
        <v>47</v>
      </c>
      <c r="N2061" s="68" t="s">
        <v>349</v>
      </c>
    </row>
    <row r="2062" spans="1:14" ht="95.25" customHeight="1" x14ac:dyDescent="0.25">
      <c r="A2062" s="86">
        <v>2054</v>
      </c>
      <c r="B2062" s="50" t="s">
        <v>2017</v>
      </c>
      <c r="C2062" s="69" t="s">
        <v>2018</v>
      </c>
      <c r="D2062" s="69" t="s">
        <v>39</v>
      </c>
      <c r="E2062" s="69" t="s">
        <v>1465</v>
      </c>
      <c r="F2062" s="69" t="s">
        <v>1841</v>
      </c>
      <c r="G2062" s="69" t="s">
        <v>1589</v>
      </c>
      <c r="H2062" s="47">
        <v>60</v>
      </c>
      <c r="I2062" s="48" t="s">
        <v>176</v>
      </c>
      <c r="J2062" s="50" t="s">
        <v>292</v>
      </c>
      <c r="K2062" s="49">
        <v>1378000</v>
      </c>
      <c r="L2062" s="49">
        <v>1431010.7976562534</v>
      </c>
      <c r="M2062" s="50">
        <f t="shared" si="36"/>
        <v>48</v>
      </c>
      <c r="N2062" s="68" t="s">
        <v>349</v>
      </c>
    </row>
    <row r="2063" spans="1:14" ht="95.25" customHeight="1" x14ac:dyDescent="0.25">
      <c r="A2063" s="86">
        <v>2055</v>
      </c>
      <c r="B2063" s="50" t="s">
        <v>2017</v>
      </c>
      <c r="C2063" s="69" t="s">
        <v>2018</v>
      </c>
      <c r="D2063" s="69" t="s">
        <v>1438</v>
      </c>
      <c r="E2063" s="69" t="s">
        <v>1465</v>
      </c>
      <c r="F2063" s="69" t="s">
        <v>1565</v>
      </c>
      <c r="G2063" s="87" t="s">
        <v>1548</v>
      </c>
      <c r="H2063" s="47">
        <v>60</v>
      </c>
      <c r="I2063" s="48" t="s">
        <v>81</v>
      </c>
      <c r="J2063" s="50" t="s">
        <v>1760</v>
      </c>
      <c r="K2063" s="49">
        <v>1380952.5</v>
      </c>
      <c r="L2063" s="49">
        <v>1369160.2887122722</v>
      </c>
      <c r="M2063" s="50">
        <f t="shared" si="36"/>
        <v>49</v>
      </c>
      <c r="N2063" s="68" t="s">
        <v>349</v>
      </c>
    </row>
    <row r="2064" spans="1:14" ht="95.25" customHeight="1" x14ac:dyDescent="0.25">
      <c r="A2064" s="86">
        <v>2056</v>
      </c>
      <c r="B2064" s="50" t="s">
        <v>2017</v>
      </c>
      <c r="C2064" s="69" t="s">
        <v>2018</v>
      </c>
      <c r="D2064" s="69" t="s">
        <v>1438</v>
      </c>
      <c r="E2064" s="69" t="s">
        <v>1465</v>
      </c>
      <c r="F2064" s="69" t="s">
        <v>1566</v>
      </c>
      <c r="G2064" s="69" t="s">
        <v>1550</v>
      </c>
      <c r="H2064" s="47">
        <v>60</v>
      </c>
      <c r="I2064" s="48" t="s">
        <v>81</v>
      </c>
      <c r="J2064" s="50" t="s">
        <v>1760</v>
      </c>
      <c r="K2064" s="49">
        <v>1383448</v>
      </c>
      <c r="L2064" s="49">
        <v>1371634.4791717427</v>
      </c>
      <c r="M2064" s="50">
        <f t="shared" si="36"/>
        <v>50</v>
      </c>
      <c r="N2064" s="68" t="s">
        <v>349</v>
      </c>
    </row>
    <row r="2065" spans="1:14" ht="95.25" customHeight="1" x14ac:dyDescent="0.25">
      <c r="A2065" s="86">
        <v>2057</v>
      </c>
      <c r="B2065" s="50" t="s">
        <v>2017</v>
      </c>
      <c r="C2065" s="69" t="s">
        <v>2018</v>
      </c>
      <c r="D2065" s="69" t="s">
        <v>39</v>
      </c>
      <c r="E2065" s="69" t="s">
        <v>1465</v>
      </c>
      <c r="F2065" s="69" t="s">
        <v>1842</v>
      </c>
      <c r="G2065" s="69" t="s">
        <v>1587</v>
      </c>
      <c r="H2065" s="47">
        <v>60</v>
      </c>
      <c r="I2065" s="48" t="s">
        <v>176</v>
      </c>
      <c r="J2065" s="50" t="s">
        <v>1555</v>
      </c>
      <c r="K2065" s="49">
        <v>1385000</v>
      </c>
      <c r="L2065" s="49">
        <v>1438280.0832756974</v>
      </c>
      <c r="M2065" s="50">
        <f t="shared" si="36"/>
        <v>51</v>
      </c>
      <c r="N2065" s="68" t="s">
        <v>349</v>
      </c>
    </row>
    <row r="2066" spans="1:14" ht="95.25" customHeight="1" x14ac:dyDescent="0.25">
      <c r="A2066" s="86">
        <v>2058</v>
      </c>
      <c r="B2066" s="50" t="s">
        <v>2017</v>
      </c>
      <c r="C2066" s="69" t="s">
        <v>2018</v>
      </c>
      <c r="D2066" s="69" t="s">
        <v>44</v>
      </c>
      <c r="E2066" s="69" t="s">
        <v>1361</v>
      </c>
      <c r="F2066" s="69" t="s">
        <v>1545</v>
      </c>
      <c r="G2066" s="87" t="s">
        <v>1571</v>
      </c>
      <c r="H2066" s="47">
        <v>30</v>
      </c>
      <c r="I2066" s="48" t="s">
        <v>1363</v>
      </c>
      <c r="J2066" s="50" t="s">
        <v>1364</v>
      </c>
      <c r="K2066" s="49">
        <v>1385000.02</v>
      </c>
      <c r="L2066" s="49">
        <v>1375942.1026414293</v>
      </c>
      <c r="M2066" s="50">
        <f t="shared" si="36"/>
        <v>52</v>
      </c>
      <c r="N2066" s="68" t="s">
        <v>349</v>
      </c>
    </row>
    <row r="2067" spans="1:14" ht="95.25" customHeight="1" x14ac:dyDescent="0.25">
      <c r="A2067" s="86">
        <v>2059</v>
      </c>
      <c r="B2067" s="50" t="s">
        <v>2017</v>
      </c>
      <c r="C2067" s="69" t="s">
        <v>2018</v>
      </c>
      <c r="D2067" s="69" t="s">
        <v>848</v>
      </c>
      <c r="E2067" s="69" t="s">
        <v>849</v>
      </c>
      <c r="F2067" s="69" t="s">
        <v>1545</v>
      </c>
      <c r="G2067" s="87" t="s">
        <v>1546</v>
      </c>
      <c r="H2067" s="47">
        <v>90</v>
      </c>
      <c r="I2067" s="48" t="s">
        <v>81</v>
      </c>
      <c r="J2067" s="50" t="s">
        <v>1360</v>
      </c>
      <c r="K2067" s="49">
        <v>1391739.7199999997</v>
      </c>
      <c r="L2067" s="49">
        <v>1382637.7249195951</v>
      </c>
      <c r="M2067" s="50">
        <f t="shared" si="36"/>
        <v>53</v>
      </c>
      <c r="N2067" s="68" t="s">
        <v>349</v>
      </c>
    </row>
    <row r="2068" spans="1:14" ht="95.25" customHeight="1" x14ac:dyDescent="0.25">
      <c r="A2068" s="86">
        <v>2060</v>
      </c>
      <c r="B2068" s="50" t="s">
        <v>2017</v>
      </c>
      <c r="C2068" s="69" t="s">
        <v>2018</v>
      </c>
      <c r="D2068" s="69" t="s">
        <v>1438</v>
      </c>
      <c r="E2068" s="69" t="s">
        <v>1465</v>
      </c>
      <c r="F2068" s="69" t="s">
        <v>1567</v>
      </c>
      <c r="G2068" s="69" t="s">
        <v>1568</v>
      </c>
      <c r="H2068" s="47">
        <v>60</v>
      </c>
      <c r="I2068" s="48" t="s">
        <v>81</v>
      </c>
      <c r="J2068" s="50" t="s">
        <v>1760</v>
      </c>
      <c r="K2068" s="49">
        <v>1392952.75</v>
      </c>
      <c r="L2068" s="49">
        <v>1381058.0663364988</v>
      </c>
      <c r="M2068" s="50">
        <f t="shared" si="36"/>
        <v>54</v>
      </c>
      <c r="N2068" s="68" t="s">
        <v>349</v>
      </c>
    </row>
    <row r="2069" spans="1:14" ht="95.25" customHeight="1" x14ac:dyDescent="0.25">
      <c r="A2069" s="86">
        <v>2061</v>
      </c>
      <c r="B2069" s="50" t="s">
        <v>2017</v>
      </c>
      <c r="C2069" s="69" t="s">
        <v>2018</v>
      </c>
      <c r="D2069" s="69" t="s">
        <v>46</v>
      </c>
      <c r="E2069" s="69" t="s">
        <v>1465</v>
      </c>
      <c r="F2069" s="69" t="s">
        <v>1581</v>
      </c>
      <c r="G2069" s="87" t="s">
        <v>1548</v>
      </c>
      <c r="H2069" s="47">
        <v>90</v>
      </c>
      <c r="I2069" s="48">
        <v>0</v>
      </c>
      <c r="J2069" s="50" t="s">
        <v>1476</v>
      </c>
      <c r="K2069" s="49">
        <v>1396388.3</v>
      </c>
      <c r="L2069" s="49">
        <v>1396388.3</v>
      </c>
      <c r="M2069" s="50">
        <f t="shared" si="36"/>
        <v>55</v>
      </c>
      <c r="N2069" s="68" t="s">
        <v>349</v>
      </c>
    </row>
    <row r="2070" spans="1:14" ht="95.25" customHeight="1" x14ac:dyDescent="0.25">
      <c r="A2070" s="86">
        <v>2062</v>
      </c>
      <c r="B2070" s="50" t="s">
        <v>2017</v>
      </c>
      <c r="C2070" s="69" t="s">
        <v>2018</v>
      </c>
      <c r="D2070" s="69" t="s">
        <v>1438</v>
      </c>
      <c r="E2070" s="69" t="s">
        <v>1465</v>
      </c>
      <c r="F2070" s="69" t="s">
        <v>1569</v>
      </c>
      <c r="G2070" s="69" t="s">
        <v>1570</v>
      </c>
      <c r="H2070" s="47">
        <v>60</v>
      </c>
      <c r="I2070" s="48" t="s">
        <v>81</v>
      </c>
      <c r="J2070" s="50" t="s">
        <v>1760</v>
      </c>
      <c r="K2070" s="49">
        <v>1398469.3</v>
      </c>
      <c r="L2070" s="49">
        <v>1386527.5094858438</v>
      </c>
      <c r="M2070" s="50">
        <f t="shared" si="36"/>
        <v>56</v>
      </c>
      <c r="N2070" s="68" t="s">
        <v>349</v>
      </c>
    </row>
    <row r="2071" spans="1:14" ht="95.25" customHeight="1" x14ac:dyDescent="0.25">
      <c r="A2071" s="86">
        <v>2063</v>
      </c>
      <c r="B2071" s="50" t="s">
        <v>2017</v>
      </c>
      <c r="C2071" s="69" t="s">
        <v>2018</v>
      </c>
      <c r="D2071" s="69" t="s">
        <v>39</v>
      </c>
      <c r="E2071" s="69" t="s">
        <v>1465</v>
      </c>
      <c r="F2071" s="69" t="s">
        <v>1858</v>
      </c>
      <c r="G2071" s="69" t="s">
        <v>1859</v>
      </c>
      <c r="H2071" s="47">
        <v>60</v>
      </c>
      <c r="I2071" s="48" t="s">
        <v>176</v>
      </c>
      <c r="J2071" s="50" t="s">
        <v>1512</v>
      </c>
      <c r="K2071" s="49">
        <v>1400000</v>
      </c>
      <c r="L2071" s="49">
        <v>1453857.1238887915</v>
      </c>
      <c r="M2071" s="50">
        <f t="shared" si="36"/>
        <v>57</v>
      </c>
      <c r="N2071" s="68" t="s">
        <v>349</v>
      </c>
    </row>
    <row r="2072" spans="1:14" ht="95.25" customHeight="1" x14ac:dyDescent="0.25">
      <c r="A2072" s="86">
        <v>2064</v>
      </c>
      <c r="B2072" s="50" t="s">
        <v>2017</v>
      </c>
      <c r="C2072" s="69" t="s">
        <v>2018</v>
      </c>
      <c r="D2072" s="69" t="s">
        <v>39</v>
      </c>
      <c r="E2072" s="69" t="s">
        <v>1465</v>
      </c>
      <c r="F2072" s="69" t="s">
        <v>1553</v>
      </c>
      <c r="G2072" s="69" t="s">
        <v>1554</v>
      </c>
      <c r="H2072" s="47">
        <v>90</v>
      </c>
      <c r="I2072" s="48" t="s">
        <v>176</v>
      </c>
      <c r="J2072" s="50" t="s">
        <v>1670</v>
      </c>
      <c r="K2072" s="49">
        <v>1400000</v>
      </c>
      <c r="L2072" s="49">
        <v>1390858.0471285263</v>
      </c>
      <c r="M2072" s="50">
        <f t="shared" si="36"/>
        <v>58</v>
      </c>
      <c r="N2072" s="68" t="s">
        <v>349</v>
      </c>
    </row>
    <row r="2073" spans="1:14" ht="95.25" customHeight="1" x14ac:dyDescent="0.25">
      <c r="A2073" s="86">
        <v>2065</v>
      </c>
      <c r="B2073" s="50" t="s">
        <v>2017</v>
      </c>
      <c r="C2073" s="69" t="s">
        <v>2018</v>
      </c>
      <c r="D2073" s="69" t="s">
        <v>1438</v>
      </c>
      <c r="E2073" s="69" t="s">
        <v>1465</v>
      </c>
      <c r="F2073" s="69" t="s">
        <v>1575</v>
      </c>
      <c r="G2073" s="69" t="s">
        <v>1576</v>
      </c>
      <c r="H2073" s="47">
        <v>60</v>
      </c>
      <c r="I2073" s="48" t="s">
        <v>81</v>
      </c>
      <c r="J2073" s="50" t="s">
        <v>1760</v>
      </c>
      <c r="K2073" s="49">
        <v>1408178.75</v>
      </c>
      <c r="L2073" s="49">
        <v>1396154.0486790724</v>
      </c>
      <c r="M2073" s="50">
        <f t="shared" si="36"/>
        <v>59</v>
      </c>
      <c r="N2073" s="68" t="s">
        <v>349</v>
      </c>
    </row>
    <row r="2074" spans="1:14" ht="95.25" customHeight="1" x14ac:dyDescent="0.25">
      <c r="A2074" s="86">
        <v>2066</v>
      </c>
      <c r="B2074" s="50" t="s">
        <v>2017</v>
      </c>
      <c r="C2074" s="69" t="s">
        <v>2018</v>
      </c>
      <c r="D2074" s="69" t="s">
        <v>1438</v>
      </c>
      <c r="E2074" s="69" t="s">
        <v>1465</v>
      </c>
      <c r="F2074" s="69" t="s">
        <v>1577</v>
      </c>
      <c r="G2074" s="87" t="s">
        <v>1554</v>
      </c>
      <c r="H2074" s="47">
        <v>60</v>
      </c>
      <c r="I2074" s="48" t="s">
        <v>81</v>
      </c>
      <c r="J2074" s="50" t="s">
        <v>1760</v>
      </c>
      <c r="K2074" s="49">
        <v>1421703.9</v>
      </c>
      <c r="L2074" s="49">
        <v>1409563.7048974268</v>
      </c>
      <c r="M2074" s="50">
        <f t="shared" si="36"/>
        <v>60</v>
      </c>
      <c r="N2074" s="68" t="s">
        <v>349</v>
      </c>
    </row>
    <row r="2075" spans="1:14" ht="95.25" customHeight="1" x14ac:dyDescent="0.25">
      <c r="A2075" s="86">
        <v>2067</v>
      </c>
      <c r="B2075" s="50" t="s">
        <v>2017</v>
      </c>
      <c r="C2075" s="69" t="s">
        <v>2018</v>
      </c>
      <c r="D2075" s="69" t="s">
        <v>848</v>
      </c>
      <c r="E2075" s="69" t="s">
        <v>849</v>
      </c>
      <c r="F2075" s="69" t="s">
        <v>1551</v>
      </c>
      <c r="G2075" s="87" t="s">
        <v>1552</v>
      </c>
      <c r="H2075" s="47">
        <v>90</v>
      </c>
      <c r="I2075" s="48" t="s">
        <v>81</v>
      </c>
      <c r="J2075" s="50" t="s">
        <v>1360</v>
      </c>
      <c r="K2075" s="49">
        <v>1422391.7369999997</v>
      </c>
      <c r="L2075" s="49">
        <v>1413017.8298843685</v>
      </c>
      <c r="M2075" s="50">
        <f t="shared" si="36"/>
        <v>61</v>
      </c>
      <c r="N2075" s="68" t="s">
        <v>349</v>
      </c>
    </row>
    <row r="2076" spans="1:14" ht="95.25" customHeight="1" x14ac:dyDescent="0.25">
      <c r="A2076" s="86">
        <v>2068</v>
      </c>
      <c r="B2076" s="50" t="s">
        <v>2017</v>
      </c>
      <c r="C2076" s="69" t="s">
        <v>2018</v>
      </c>
      <c r="D2076" s="69" t="s">
        <v>44</v>
      </c>
      <c r="E2076" s="69" t="s">
        <v>1361</v>
      </c>
      <c r="F2076" s="69" t="s">
        <v>1846</v>
      </c>
      <c r="G2076" s="87" t="s">
        <v>1560</v>
      </c>
      <c r="H2076" s="47">
        <v>30</v>
      </c>
      <c r="I2076" s="48" t="s">
        <v>1363</v>
      </c>
      <c r="J2076" s="50" t="s">
        <v>1364</v>
      </c>
      <c r="K2076" s="49">
        <v>1440000.03</v>
      </c>
      <c r="L2076" s="49">
        <v>1430654.743828208</v>
      </c>
      <c r="M2076" s="50">
        <f t="shared" si="36"/>
        <v>62</v>
      </c>
      <c r="N2076" s="68" t="s">
        <v>349</v>
      </c>
    </row>
    <row r="2077" spans="1:14" ht="95.25" customHeight="1" x14ac:dyDescent="0.25">
      <c r="A2077" s="86">
        <v>2069</v>
      </c>
      <c r="B2077" s="50" t="s">
        <v>2017</v>
      </c>
      <c r="C2077" s="69" t="s">
        <v>2018</v>
      </c>
      <c r="D2077" s="69" t="s">
        <v>1438</v>
      </c>
      <c r="E2077" s="69" t="s">
        <v>1465</v>
      </c>
      <c r="F2077" s="69" t="s">
        <v>1569</v>
      </c>
      <c r="G2077" s="69" t="s">
        <v>1557</v>
      </c>
      <c r="H2077" s="47">
        <v>60</v>
      </c>
      <c r="I2077" s="48" t="s">
        <v>81</v>
      </c>
      <c r="J2077" s="50" t="s">
        <v>1760</v>
      </c>
      <c r="K2077" s="49">
        <v>1447369.6</v>
      </c>
      <c r="L2077" s="49">
        <v>1435010.2406921063</v>
      </c>
      <c r="M2077" s="50">
        <f t="shared" si="36"/>
        <v>63</v>
      </c>
      <c r="N2077" s="68" t="s">
        <v>349</v>
      </c>
    </row>
    <row r="2078" spans="1:14" ht="95.25" customHeight="1" x14ac:dyDescent="0.25">
      <c r="A2078" s="86">
        <v>2070</v>
      </c>
      <c r="B2078" s="50" t="s">
        <v>2017</v>
      </c>
      <c r="C2078" s="69" t="s">
        <v>2018</v>
      </c>
      <c r="D2078" s="69" t="s">
        <v>39</v>
      </c>
      <c r="E2078" s="69" t="s">
        <v>1465</v>
      </c>
      <c r="F2078" s="69" t="s">
        <v>1836</v>
      </c>
      <c r="G2078" s="69" t="s">
        <v>1564</v>
      </c>
      <c r="H2078" s="47">
        <v>90</v>
      </c>
      <c r="I2078" s="48" t="s">
        <v>176</v>
      </c>
      <c r="J2078" s="50" t="s">
        <v>1555</v>
      </c>
      <c r="K2078" s="49">
        <v>1450000</v>
      </c>
      <c r="L2078" s="49">
        <v>1440531.5488116881</v>
      </c>
      <c r="M2078" s="50">
        <f t="shared" si="36"/>
        <v>64</v>
      </c>
      <c r="N2078" s="68" t="s">
        <v>349</v>
      </c>
    </row>
    <row r="2079" spans="1:14" ht="95.25" customHeight="1" x14ac:dyDescent="0.25">
      <c r="A2079" s="86">
        <v>2071</v>
      </c>
      <c r="B2079" s="50" t="s">
        <v>2017</v>
      </c>
      <c r="C2079" s="69" t="s">
        <v>2018</v>
      </c>
      <c r="D2079" s="69" t="s">
        <v>39</v>
      </c>
      <c r="E2079" s="69" t="s">
        <v>1465</v>
      </c>
      <c r="F2079" s="69" t="s">
        <v>1850</v>
      </c>
      <c r="G2079" s="69" t="s">
        <v>1583</v>
      </c>
      <c r="H2079" s="47">
        <v>90</v>
      </c>
      <c r="I2079" s="48" t="s">
        <v>176</v>
      </c>
      <c r="J2079" s="50" t="s">
        <v>1512</v>
      </c>
      <c r="K2079" s="49">
        <v>1452000</v>
      </c>
      <c r="L2079" s="49">
        <v>1442518.4888790147</v>
      </c>
      <c r="M2079" s="50">
        <f t="shared" si="36"/>
        <v>65</v>
      </c>
      <c r="N2079" s="68" t="s">
        <v>349</v>
      </c>
    </row>
    <row r="2080" spans="1:14" ht="95.25" customHeight="1" x14ac:dyDescent="0.25">
      <c r="A2080" s="86">
        <v>2072</v>
      </c>
      <c r="B2080" s="50" t="s">
        <v>2017</v>
      </c>
      <c r="C2080" s="69" t="s">
        <v>2018</v>
      </c>
      <c r="D2080" s="69" t="s">
        <v>1438</v>
      </c>
      <c r="E2080" s="69" t="s">
        <v>1465</v>
      </c>
      <c r="F2080" s="69" t="s">
        <v>1578</v>
      </c>
      <c r="G2080" s="69" t="s">
        <v>1579</v>
      </c>
      <c r="H2080" s="47">
        <v>60</v>
      </c>
      <c r="I2080" s="48" t="s">
        <v>81</v>
      </c>
      <c r="J2080" s="50" t="s">
        <v>1760</v>
      </c>
      <c r="K2080" s="49">
        <v>1466726.3999999999</v>
      </c>
      <c r="L2080" s="49">
        <v>1454201.7493620613</v>
      </c>
      <c r="M2080" s="50">
        <f t="shared" si="36"/>
        <v>66</v>
      </c>
      <c r="N2080" s="68" t="s">
        <v>349</v>
      </c>
    </row>
    <row r="2081" spans="1:14" ht="95.25" customHeight="1" x14ac:dyDescent="0.25">
      <c r="A2081" s="86">
        <v>2073</v>
      </c>
      <c r="B2081" s="50" t="s">
        <v>2017</v>
      </c>
      <c r="C2081" s="69" t="s">
        <v>2018</v>
      </c>
      <c r="D2081" s="69" t="s">
        <v>47</v>
      </c>
      <c r="E2081" s="69" t="s">
        <v>1500</v>
      </c>
      <c r="F2081" s="69" t="s">
        <v>1547</v>
      </c>
      <c r="G2081" s="69" t="s">
        <v>1548</v>
      </c>
      <c r="H2081" s="47">
        <v>45</v>
      </c>
      <c r="I2081" s="48" t="s">
        <v>1502</v>
      </c>
      <c r="J2081" s="50" t="s">
        <v>1503</v>
      </c>
      <c r="K2081" s="49">
        <v>1471942.5</v>
      </c>
      <c r="L2081" s="49">
        <v>1574244.412197032</v>
      </c>
      <c r="M2081" s="50">
        <f t="shared" si="36"/>
        <v>67</v>
      </c>
      <c r="N2081" s="68" t="s">
        <v>349</v>
      </c>
    </row>
    <row r="2082" spans="1:14" ht="95.25" customHeight="1" x14ac:dyDescent="0.25">
      <c r="A2082" s="86">
        <v>2074</v>
      </c>
      <c r="B2082" s="50" t="s">
        <v>2017</v>
      </c>
      <c r="C2082" s="69" t="s">
        <v>2018</v>
      </c>
      <c r="D2082" s="69" t="s">
        <v>1438</v>
      </c>
      <c r="E2082" s="69" t="s">
        <v>1465</v>
      </c>
      <c r="F2082" s="69" t="s">
        <v>1578</v>
      </c>
      <c r="G2082" s="69" t="s">
        <v>1564</v>
      </c>
      <c r="H2082" s="47">
        <v>60</v>
      </c>
      <c r="I2082" s="48" t="s">
        <v>81</v>
      </c>
      <c r="J2082" s="50" t="s">
        <v>1760</v>
      </c>
      <c r="K2082" s="49">
        <v>1473731.05</v>
      </c>
      <c r="L2082" s="49">
        <v>1461146.5853476063</v>
      </c>
      <c r="M2082" s="50">
        <f t="shared" si="36"/>
        <v>68</v>
      </c>
      <c r="N2082" s="68" t="s">
        <v>349</v>
      </c>
    </row>
    <row r="2083" spans="1:14" ht="95.25" customHeight="1" x14ac:dyDescent="0.25">
      <c r="A2083" s="86">
        <v>2075</v>
      </c>
      <c r="B2083" s="50" t="s">
        <v>2017</v>
      </c>
      <c r="C2083" s="69" t="s">
        <v>2018</v>
      </c>
      <c r="D2083" s="69" t="s">
        <v>1438</v>
      </c>
      <c r="E2083" s="69" t="s">
        <v>1465</v>
      </c>
      <c r="F2083" s="69" t="s">
        <v>1580</v>
      </c>
      <c r="G2083" s="69" t="s">
        <v>1573</v>
      </c>
      <c r="H2083" s="47">
        <v>60</v>
      </c>
      <c r="I2083" s="48" t="s">
        <v>81</v>
      </c>
      <c r="J2083" s="50" t="s">
        <v>1760</v>
      </c>
      <c r="K2083" s="49">
        <v>1487966.9</v>
      </c>
      <c r="L2083" s="49">
        <v>1475260.8727659388</v>
      </c>
      <c r="M2083" s="50">
        <f t="shared" si="36"/>
        <v>69</v>
      </c>
      <c r="N2083" s="68" t="s">
        <v>349</v>
      </c>
    </row>
    <row r="2084" spans="1:14" ht="95.25" customHeight="1" x14ac:dyDescent="0.25">
      <c r="A2084" s="86">
        <v>2076</v>
      </c>
      <c r="B2084" s="50" t="s">
        <v>2017</v>
      </c>
      <c r="C2084" s="69" t="s">
        <v>2018</v>
      </c>
      <c r="D2084" s="69" t="s">
        <v>1438</v>
      </c>
      <c r="E2084" s="69" t="s">
        <v>1465</v>
      </c>
      <c r="F2084" s="69" t="s">
        <v>1586</v>
      </c>
      <c r="G2084" s="69" t="s">
        <v>1587</v>
      </c>
      <c r="H2084" s="47">
        <v>60</v>
      </c>
      <c r="I2084" s="48" t="s">
        <v>81</v>
      </c>
      <c r="J2084" s="50" t="s">
        <v>1760</v>
      </c>
      <c r="K2084" s="49">
        <v>1514351.35</v>
      </c>
      <c r="L2084" s="49">
        <v>1501420.0210201438</v>
      </c>
      <c r="M2084" s="50">
        <f t="shared" si="36"/>
        <v>70</v>
      </c>
      <c r="N2084" s="68" t="s">
        <v>349</v>
      </c>
    </row>
    <row r="2085" spans="1:14" ht="95.25" customHeight="1" x14ac:dyDescent="0.25">
      <c r="A2085" s="86">
        <v>2077</v>
      </c>
      <c r="B2085" s="50" t="s">
        <v>2017</v>
      </c>
      <c r="C2085" s="69" t="s">
        <v>2018</v>
      </c>
      <c r="D2085" s="69" t="s">
        <v>26</v>
      </c>
      <c r="E2085" s="69" t="s">
        <v>1394</v>
      </c>
      <c r="F2085" s="69" t="s">
        <v>1540</v>
      </c>
      <c r="G2085" s="87" t="s">
        <v>1950</v>
      </c>
      <c r="H2085" s="47">
        <v>90</v>
      </c>
      <c r="I2085" s="48" t="s">
        <v>1457</v>
      </c>
      <c r="J2085" s="50" t="s">
        <v>1434</v>
      </c>
      <c r="K2085" s="49">
        <v>1477220.8</v>
      </c>
      <c r="L2085" s="49">
        <v>1640214.988732164</v>
      </c>
      <c r="M2085" s="50">
        <f t="shared" si="36"/>
        <v>71</v>
      </c>
      <c r="N2085" s="68" t="s">
        <v>349</v>
      </c>
    </row>
    <row r="2086" spans="1:14" ht="95.25" customHeight="1" x14ac:dyDescent="0.25">
      <c r="A2086" s="86">
        <v>2078</v>
      </c>
      <c r="B2086" s="50" t="s">
        <v>2017</v>
      </c>
      <c r="C2086" s="69" t="s">
        <v>2018</v>
      </c>
      <c r="D2086" s="69" t="s">
        <v>1438</v>
      </c>
      <c r="E2086" s="69" t="s">
        <v>1465</v>
      </c>
      <c r="F2086" s="69" t="s">
        <v>1588</v>
      </c>
      <c r="G2086" s="69" t="s">
        <v>1589</v>
      </c>
      <c r="H2086" s="47">
        <v>60</v>
      </c>
      <c r="I2086" s="48" t="s">
        <v>81</v>
      </c>
      <c r="J2086" s="50" t="s">
        <v>1760</v>
      </c>
      <c r="K2086" s="49">
        <v>1526390.7</v>
      </c>
      <c r="L2086" s="49">
        <v>1513356.5647621679</v>
      </c>
      <c r="M2086" s="50">
        <f t="shared" si="36"/>
        <v>72</v>
      </c>
      <c r="N2086" s="68" t="s">
        <v>349</v>
      </c>
    </row>
    <row r="2087" spans="1:14" ht="95.25" customHeight="1" x14ac:dyDescent="0.25">
      <c r="A2087" s="86">
        <v>2079</v>
      </c>
      <c r="B2087" s="50" t="s">
        <v>2017</v>
      </c>
      <c r="C2087" s="69" t="s">
        <v>2018</v>
      </c>
      <c r="D2087" s="69" t="s">
        <v>39</v>
      </c>
      <c r="E2087" s="69" t="s">
        <v>1465</v>
      </c>
      <c r="F2087" s="69" t="s">
        <v>1844</v>
      </c>
      <c r="G2087" s="69" t="s">
        <v>1845</v>
      </c>
      <c r="H2087" s="47">
        <v>60</v>
      </c>
      <c r="I2087" s="48" t="s">
        <v>176</v>
      </c>
      <c r="J2087" s="50" t="s">
        <v>292</v>
      </c>
      <c r="K2087" s="49">
        <v>1535000</v>
      </c>
      <c r="L2087" s="49">
        <v>1594050.4894066397</v>
      </c>
      <c r="M2087" s="50">
        <f t="shared" si="36"/>
        <v>73</v>
      </c>
      <c r="N2087" s="68" t="s">
        <v>349</v>
      </c>
    </row>
    <row r="2088" spans="1:14" ht="95.25" customHeight="1" x14ac:dyDescent="0.25">
      <c r="A2088" s="86">
        <v>2080</v>
      </c>
      <c r="B2088" s="50" t="s">
        <v>2017</v>
      </c>
      <c r="C2088" s="69" t="s">
        <v>2018</v>
      </c>
      <c r="D2088" s="69" t="s">
        <v>24</v>
      </c>
      <c r="E2088" s="69" t="s">
        <v>1777</v>
      </c>
      <c r="F2088" s="69" t="s">
        <v>1854</v>
      </c>
      <c r="G2088" s="87" t="str">
        <f>F2088</f>
        <v>ML 160E24-E3</v>
      </c>
      <c r="H2088" s="47">
        <v>10</v>
      </c>
      <c r="I2088" s="48" t="s">
        <v>1668</v>
      </c>
      <c r="J2088" s="50" t="s">
        <v>1512</v>
      </c>
      <c r="K2088" s="46">
        <f>(1083750+180000+15000)*1.15</f>
        <v>1470562.5</v>
      </c>
      <c r="L2088" s="49">
        <v>1681289.1526258648</v>
      </c>
      <c r="M2088" s="50">
        <f t="shared" si="36"/>
        <v>74</v>
      </c>
      <c r="N2088" s="68" t="s">
        <v>349</v>
      </c>
    </row>
    <row r="2089" spans="1:14" ht="95.25" customHeight="1" x14ac:dyDescent="0.25">
      <c r="A2089" s="86">
        <v>2081</v>
      </c>
      <c r="B2089" s="50" t="s">
        <v>2017</v>
      </c>
      <c r="C2089" s="69" t="s">
        <v>2018</v>
      </c>
      <c r="D2089" s="69" t="s">
        <v>47</v>
      </c>
      <c r="E2089" s="69" t="s">
        <v>1500</v>
      </c>
      <c r="F2089" s="69" t="s">
        <v>1556</v>
      </c>
      <c r="G2089" s="69" t="s">
        <v>1557</v>
      </c>
      <c r="H2089" s="47">
        <v>45</v>
      </c>
      <c r="I2089" s="48" t="s">
        <v>1558</v>
      </c>
      <c r="J2089" s="50" t="s">
        <v>1503</v>
      </c>
      <c r="K2089" s="49">
        <v>1544680</v>
      </c>
      <c r="L2089" s="49">
        <v>1652037.2627548368</v>
      </c>
      <c r="M2089" s="50">
        <f t="shared" si="36"/>
        <v>75</v>
      </c>
      <c r="N2089" s="68" t="s">
        <v>349</v>
      </c>
    </row>
    <row r="2090" spans="1:14" ht="95.25" customHeight="1" x14ac:dyDescent="0.25">
      <c r="A2090" s="86">
        <v>2082</v>
      </c>
      <c r="B2090" s="50" t="s">
        <v>2017</v>
      </c>
      <c r="C2090" s="69" t="s">
        <v>2018</v>
      </c>
      <c r="D2090" s="69" t="s">
        <v>1438</v>
      </c>
      <c r="E2090" s="69" t="s">
        <v>1465</v>
      </c>
      <c r="F2090" s="69" t="s">
        <v>1590</v>
      </c>
      <c r="G2090" s="69" t="s">
        <v>1583</v>
      </c>
      <c r="H2090" s="47">
        <v>60</v>
      </c>
      <c r="I2090" s="48" t="s">
        <v>81</v>
      </c>
      <c r="J2090" s="50" t="s">
        <v>1760</v>
      </c>
      <c r="K2090" s="49">
        <v>1594293.6</v>
      </c>
      <c r="L2090" s="49">
        <v>1580679.6292183318</v>
      </c>
      <c r="M2090" s="50">
        <f t="shared" si="36"/>
        <v>76</v>
      </c>
      <c r="N2090" s="68" t="s">
        <v>349</v>
      </c>
    </row>
    <row r="2091" spans="1:14" ht="95.25" customHeight="1" x14ac:dyDescent="0.25">
      <c r="A2091" s="86">
        <v>2083</v>
      </c>
      <c r="B2091" s="51" t="s">
        <v>2021</v>
      </c>
      <c r="C2091" s="69" t="s">
        <v>2022</v>
      </c>
      <c r="D2091" s="89" t="s">
        <v>1593</v>
      </c>
      <c r="E2091" s="89" t="s">
        <v>1594</v>
      </c>
      <c r="F2091" s="89" t="s">
        <v>1595</v>
      </c>
      <c r="G2091" s="89" t="s">
        <v>1623</v>
      </c>
      <c r="H2091" s="100">
        <v>60</v>
      </c>
      <c r="I2091" s="105">
        <v>3.92</v>
      </c>
      <c r="J2091" s="50" t="s">
        <v>1384</v>
      </c>
      <c r="K2091" s="106">
        <v>1731523.55</v>
      </c>
      <c r="L2091" s="49">
        <v>1692450.7070086149</v>
      </c>
      <c r="M2091" s="50">
        <f t="shared" si="36"/>
        <v>1</v>
      </c>
      <c r="N2091" s="68" t="s">
        <v>349</v>
      </c>
    </row>
    <row r="2092" spans="1:14" ht="95.25" customHeight="1" x14ac:dyDescent="0.25">
      <c r="A2092" s="86">
        <v>2084</v>
      </c>
      <c r="B2092" s="51" t="s">
        <v>2021</v>
      </c>
      <c r="C2092" s="69" t="s">
        <v>2022</v>
      </c>
      <c r="D2092" s="89" t="s">
        <v>1593</v>
      </c>
      <c r="E2092" s="89" t="s">
        <v>1594</v>
      </c>
      <c r="F2092" s="89" t="s">
        <v>1595</v>
      </c>
      <c r="G2092" s="89" t="s">
        <v>1633</v>
      </c>
      <c r="H2092" s="100">
        <v>60</v>
      </c>
      <c r="I2092" s="105">
        <v>3.92</v>
      </c>
      <c r="J2092" s="50" t="s">
        <v>1384</v>
      </c>
      <c r="K2092" s="106">
        <v>1731523.55</v>
      </c>
      <c r="L2092" s="49">
        <v>1692450.7070086149</v>
      </c>
      <c r="M2092" s="50">
        <f t="shared" si="36"/>
        <v>2</v>
      </c>
      <c r="N2092" s="68" t="s">
        <v>349</v>
      </c>
    </row>
    <row r="2093" spans="1:14" ht="95.25" customHeight="1" x14ac:dyDescent="0.25">
      <c r="A2093" s="86">
        <v>2085</v>
      </c>
      <c r="B2093" s="51" t="s">
        <v>2021</v>
      </c>
      <c r="C2093" s="69" t="s">
        <v>2022</v>
      </c>
      <c r="D2093" s="89" t="s">
        <v>1593</v>
      </c>
      <c r="E2093" s="89" t="s">
        <v>1594</v>
      </c>
      <c r="F2093" s="89" t="s">
        <v>1595</v>
      </c>
      <c r="G2093" s="89" t="s">
        <v>1647</v>
      </c>
      <c r="H2093" s="100">
        <v>60</v>
      </c>
      <c r="I2093" s="105">
        <v>3.92</v>
      </c>
      <c r="J2093" s="50" t="s">
        <v>1384</v>
      </c>
      <c r="K2093" s="106">
        <v>1731523.55</v>
      </c>
      <c r="L2093" s="49">
        <v>1692450.7070086149</v>
      </c>
      <c r="M2093" s="50">
        <f t="shared" si="36"/>
        <v>3</v>
      </c>
      <c r="N2093" s="68" t="s">
        <v>349</v>
      </c>
    </row>
    <row r="2094" spans="1:14" ht="95.25" customHeight="1" x14ac:dyDescent="0.25">
      <c r="A2094" s="86">
        <v>2086</v>
      </c>
      <c r="B2094" s="51" t="s">
        <v>2021</v>
      </c>
      <c r="C2094" s="69" t="s">
        <v>2022</v>
      </c>
      <c r="D2094" s="89" t="s">
        <v>1593</v>
      </c>
      <c r="E2094" s="89" t="s">
        <v>1594</v>
      </c>
      <c r="F2094" s="89" t="s">
        <v>1595</v>
      </c>
      <c r="G2094" s="107">
        <v>764350</v>
      </c>
      <c r="H2094" s="100">
        <v>60</v>
      </c>
      <c r="I2094" s="105">
        <v>2.93</v>
      </c>
      <c r="J2094" s="50" t="s">
        <v>1384</v>
      </c>
      <c r="K2094" s="106">
        <v>1731523.55</v>
      </c>
      <c r="L2094" s="49">
        <v>1692450.7070086149</v>
      </c>
      <c r="M2094" s="50">
        <f t="shared" si="36"/>
        <v>4</v>
      </c>
      <c r="N2094" s="68" t="s">
        <v>349</v>
      </c>
    </row>
    <row r="2095" spans="1:14" ht="95.25" customHeight="1" x14ac:dyDescent="0.25">
      <c r="A2095" s="86">
        <v>2087</v>
      </c>
      <c r="B2095" s="50" t="s">
        <v>2021</v>
      </c>
      <c r="C2095" s="69" t="s">
        <v>2022</v>
      </c>
      <c r="D2095" s="69" t="s">
        <v>1438</v>
      </c>
      <c r="E2095" s="69" t="s">
        <v>1465</v>
      </c>
      <c r="F2095" s="69" t="s">
        <v>1634</v>
      </c>
      <c r="G2095" s="69" t="s">
        <v>1635</v>
      </c>
      <c r="H2095" s="47">
        <v>60</v>
      </c>
      <c r="I2095" s="48" t="s">
        <v>81</v>
      </c>
      <c r="J2095" s="50" t="s">
        <v>1992</v>
      </c>
      <c r="K2095" s="49">
        <v>1813024.75</v>
      </c>
      <c r="L2095" s="49">
        <v>1797542.9930808595</v>
      </c>
      <c r="M2095" s="50">
        <f t="shared" si="36"/>
        <v>5</v>
      </c>
      <c r="N2095" s="68" t="s">
        <v>349</v>
      </c>
    </row>
    <row r="2096" spans="1:14" ht="95.25" customHeight="1" x14ac:dyDescent="0.25">
      <c r="A2096" s="86">
        <v>2088</v>
      </c>
      <c r="B2096" s="50" t="s">
        <v>2021</v>
      </c>
      <c r="C2096" s="69" t="s">
        <v>2022</v>
      </c>
      <c r="D2096" s="69" t="s">
        <v>1438</v>
      </c>
      <c r="E2096" s="69" t="s">
        <v>1465</v>
      </c>
      <c r="F2096" s="69" t="s">
        <v>1638</v>
      </c>
      <c r="G2096" s="69" t="s">
        <v>1639</v>
      </c>
      <c r="H2096" s="47">
        <v>60</v>
      </c>
      <c r="I2096" s="48" t="s">
        <v>81</v>
      </c>
      <c r="J2096" s="50" t="s">
        <v>1992</v>
      </c>
      <c r="K2096" s="49">
        <v>1848394.15</v>
      </c>
      <c r="L2096" s="49">
        <v>1832610.3671690919</v>
      </c>
      <c r="M2096" s="50">
        <f t="shared" si="36"/>
        <v>6</v>
      </c>
      <c r="N2096" s="68" t="s">
        <v>349</v>
      </c>
    </row>
    <row r="2097" spans="1:14" ht="95.25" customHeight="1" x14ac:dyDescent="0.25">
      <c r="A2097" s="86">
        <v>2089</v>
      </c>
      <c r="B2097" s="50" t="s">
        <v>2021</v>
      </c>
      <c r="C2097" s="69" t="s">
        <v>2022</v>
      </c>
      <c r="D2097" s="69" t="s">
        <v>1438</v>
      </c>
      <c r="E2097" s="69" t="s">
        <v>1465</v>
      </c>
      <c r="F2097" s="69" t="s">
        <v>1644</v>
      </c>
      <c r="G2097" s="69" t="s">
        <v>1645</v>
      </c>
      <c r="H2097" s="47">
        <v>60</v>
      </c>
      <c r="I2097" s="48" t="s">
        <v>81</v>
      </c>
      <c r="J2097" s="50" t="s">
        <v>1992</v>
      </c>
      <c r="K2097" s="49">
        <v>1882794.1</v>
      </c>
      <c r="L2097" s="49">
        <v>1866716.5695719172</v>
      </c>
      <c r="M2097" s="50">
        <f t="shared" si="36"/>
        <v>7</v>
      </c>
      <c r="N2097" s="68" t="s">
        <v>349</v>
      </c>
    </row>
    <row r="2098" spans="1:14" ht="95.25" customHeight="1" x14ac:dyDescent="0.25">
      <c r="A2098" s="86">
        <v>2090</v>
      </c>
      <c r="B2098" s="50" t="s">
        <v>2021</v>
      </c>
      <c r="C2098" s="69" t="s">
        <v>2022</v>
      </c>
      <c r="D2098" s="69" t="s">
        <v>39</v>
      </c>
      <c r="E2098" s="69" t="s">
        <v>1465</v>
      </c>
      <c r="F2098" s="69" t="s">
        <v>1870</v>
      </c>
      <c r="G2098" s="69" t="s">
        <v>1645</v>
      </c>
      <c r="H2098" s="47">
        <v>90</v>
      </c>
      <c r="I2098" s="48" t="s">
        <v>176</v>
      </c>
      <c r="J2098" s="50" t="s">
        <v>1555</v>
      </c>
      <c r="K2098" s="49">
        <v>1900000</v>
      </c>
      <c r="L2098" s="49">
        <v>1973091.8109919319</v>
      </c>
      <c r="M2098" s="50">
        <f t="shared" si="36"/>
        <v>8</v>
      </c>
      <c r="N2098" s="68" t="s">
        <v>349</v>
      </c>
    </row>
    <row r="2099" spans="1:14" ht="95.25" customHeight="1" x14ac:dyDescent="0.25">
      <c r="A2099" s="86">
        <v>2091</v>
      </c>
      <c r="B2099" s="50" t="s">
        <v>2021</v>
      </c>
      <c r="C2099" s="69" t="s">
        <v>2022</v>
      </c>
      <c r="D2099" s="69" t="s">
        <v>1438</v>
      </c>
      <c r="E2099" s="69" t="s">
        <v>1465</v>
      </c>
      <c r="F2099" s="69" t="s">
        <v>1644</v>
      </c>
      <c r="G2099" s="69" t="s">
        <v>1648</v>
      </c>
      <c r="H2099" s="47">
        <v>60</v>
      </c>
      <c r="I2099" s="48" t="s">
        <v>81</v>
      </c>
      <c r="J2099" s="50" t="s">
        <v>1992</v>
      </c>
      <c r="K2099" s="49">
        <v>1926512.5</v>
      </c>
      <c r="L2099" s="49">
        <v>1910061.6499899901</v>
      </c>
      <c r="M2099" s="50">
        <f t="shared" si="36"/>
        <v>9</v>
      </c>
      <c r="N2099" s="68" t="s">
        <v>349</v>
      </c>
    </row>
    <row r="2100" spans="1:14" ht="95.25" customHeight="1" x14ac:dyDescent="0.25">
      <c r="A2100" s="86">
        <v>2092</v>
      </c>
      <c r="B2100" s="50" t="s">
        <v>2021</v>
      </c>
      <c r="C2100" s="69" t="s">
        <v>2022</v>
      </c>
      <c r="D2100" s="69" t="s">
        <v>1438</v>
      </c>
      <c r="E2100" s="69" t="s">
        <v>1465</v>
      </c>
      <c r="F2100" s="69" t="s">
        <v>1653</v>
      </c>
      <c r="G2100" s="69" t="s">
        <v>1654</v>
      </c>
      <c r="H2100" s="47">
        <v>60</v>
      </c>
      <c r="I2100" s="48" t="s">
        <v>81</v>
      </c>
      <c r="J2100" s="50" t="s">
        <v>1992</v>
      </c>
      <c r="K2100" s="49">
        <v>2037042.45</v>
      </c>
      <c r="L2100" s="49">
        <v>2019647.7641056844</v>
      </c>
      <c r="M2100" s="50">
        <f t="shared" si="36"/>
        <v>10</v>
      </c>
      <c r="N2100" s="68" t="s">
        <v>349</v>
      </c>
    </row>
    <row r="2101" spans="1:14" ht="95.25" customHeight="1" x14ac:dyDescent="0.25">
      <c r="A2101" s="86">
        <v>2093</v>
      </c>
      <c r="B2101" s="50" t="s">
        <v>2021</v>
      </c>
      <c r="C2101" s="69" t="s">
        <v>2022</v>
      </c>
      <c r="D2101" s="69" t="s">
        <v>1438</v>
      </c>
      <c r="E2101" s="69" t="s">
        <v>1382</v>
      </c>
      <c r="F2101" s="69" t="s">
        <v>1655</v>
      </c>
      <c r="G2101" s="69" t="s">
        <v>1655</v>
      </c>
      <c r="H2101" s="47">
        <v>60</v>
      </c>
      <c r="I2101" s="48" t="s">
        <v>176</v>
      </c>
      <c r="J2101" s="50" t="s">
        <v>1992</v>
      </c>
      <c r="K2101" s="49">
        <v>2042744.15</v>
      </c>
      <c r="L2101" s="49">
        <v>1996648.4318998791</v>
      </c>
      <c r="M2101" s="50">
        <f t="shared" si="36"/>
        <v>11</v>
      </c>
      <c r="N2101" s="68" t="s">
        <v>349</v>
      </c>
    </row>
    <row r="2102" spans="1:14" ht="95.25" customHeight="1" x14ac:dyDescent="0.25">
      <c r="A2102" s="86">
        <v>2094</v>
      </c>
      <c r="B2102" s="50" t="s">
        <v>2021</v>
      </c>
      <c r="C2102" s="69" t="s">
        <v>2022</v>
      </c>
      <c r="D2102" s="69" t="s">
        <v>39</v>
      </c>
      <c r="E2102" s="69" t="s">
        <v>1465</v>
      </c>
      <c r="F2102" s="69" t="s">
        <v>1651</v>
      </c>
      <c r="G2102" s="69" t="s">
        <v>1652</v>
      </c>
      <c r="H2102" s="47">
        <v>90</v>
      </c>
      <c r="I2102" s="48" t="s">
        <v>176</v>
      </c>
      <c r="J2102" s="50" t="s">
        <v>292</v>
      </c>
      <c r="K2102" s="49">
        <v>2050000</v>
      </c>
      <c r="L2102" s="49">
        <v>2128862.2171228738</v>
      </c>
      <c r="M2102" s="50">
        <f t="shared" si="36"/>
        <v>12</v>
      </c>
      <c r="N2102" s="68" t="s">
        <v>349</v>
      </c>
    </row>
    <row r="2103" spans="1:14" ht="95.25" customHeight="1" x14ac:dyDescent="0.25">
      <c r="A2103" s="86">
        <v>2095</v>
      </c>
      <c r="B2103" s="50" t="s">
        <v>2021</v>
      </c>
      <c r="C2103" s="69" t="s">
        <v>2022</v>
      </c>
      <c r="D2103" s="69" t="s">
        <v>1438</v>
      </c>
      <c r="E2103" s="69" t="s">
        <v>1465</v>
      </c>
      <c r="F2103" s="69" t="s">
        <v>1656</v>
      </c>
      <c r="G2103" s="69" t="s">
        <v>1657</v>
      </c>
      <c r="H2103" s="47">
        <v>60</v>
      </c>
      <c r="I2103" s="48" t="s">
        <v>81</v>
      </c>
      <c r="J2103" s="50" t="s">
        <v>1992</v>
      </c>
      <c r="K2103" s="49">
        <v>2061498.35</v>
      </c>
      <c r="L2103" s="49">
        <v>2043894.8306084918</v>
      </c>
      <c r="M2103" s="50">
        <f t="shared" si="36"/>
        <v>13</v>
      </c>
      <c r="N2103" s="68" t="s">
        <v>349</v>
      </c>
    </row>
    <row r="2104" spans="1:14" ht="95.25" customHeight="1" x14ac:dyDescent="0.25">
      <c r="A2104" s="86">
        <v>2096</v>
      </c>
      <c r="B2104" s="50" t="s">
        <v>2021</v>
      </c>
      <c r="C2104" s="69" t="s">
        <v>2022</v>
      </c>
      <c r="D2104" s="69" t="s">
        <v>39</v>
      </c>
      <c r="E2104" s="69" t="s">
        <v>1465</v>
      </c>
      <c r="F2104" s="69" t="s">
        <v>1672</v>
      </c>
      <c r="G2104" s="69" t="s">
        <v>1662</v>
      </c>
      <c r="H2104" s="47">
        <v>90</v>
      </c>
      <c r="I2104" s="48" t="s">
        <v>176</v>
      </c>
      <c r="J2104" s="50" t="s">
        <v>1555</v>
      </c>
      <c r="K2104" s="49">
        <v>2086000</v>
      </c>
      <c r="L2104" s="49">
        <v>2166247.1145942993</v>
      </c>
      <c r="M2104" s="50">
        <f t="shared" si="36"/>
        <v>14</v>
      </c>
      <c r="N2104" s="68" t="s">
        <v>349</v>
      </c>
    </row>
    <row r="2105" spans="1:14" ht="95.25" customHeight="1" x14ac:dyDescent="0.25">
      <c r="A2105" s="86">
        <v>2097</v>
      </c>
      <c r="B2105" s="50" t="s">
        <v>2021</v>
      </c>
      <c r="C2105" s="69" t="s">
        <v>2022</v>
      </c>
      <c r="D2105" s="69" t="s">
        <v>25</v>
      </c>
      <c r="E2105" s="69" t="s">
        <v>1347</v>
      </c>
      <c r="F2105" s="69" t="s">
        <v>1876</v>
      </c>
      <c r="G2105" s="87" t="s">
        <v>1866</v>
      </c>
      <c r="H2105" s="47">
        <v>120</v>
      </c>
      <c r="I2105" s="48" t="s">
        <v>81</v>
      </c>
      <c r="J2105" s="50" t="s">
        <v>1350</v>
      </c>
      <c r="K2105" s="49">
        <v>2038118.55</v>
      </c>
      <c r="L2105" s="49">
        <v>2021328.9294955248</v>
      </c>
      <c r="M2105" s="50">
        <f t="shared" si="36"/>
        <v>15</v>
      </c>
      <c r="N2105" s="68" t="s">
        <v>349</v>
      </c>
    </row>
    <row r="2106" spans="1:14" ht="95.25" customHeight="1" x14ac:dyDescent="0.25">
      <c r="A2106" s="86">
        <v>2098</v>
      </c>
      <c r="B2106" s="50" t="s">
        <v>2021</v>
      </c>
      <c r="C2106" s="69" t="s">
        <v>2022</v>
      </c>
      <c r="D2106" s="69" t="s">
        <v>848</v>
      </c>
      <c r="E2106" s="69" t="s">
        <v>849</v>
      </c>
      <c r="F2106" s="69" t="s">
        <v>1640</v>
      </c>
      <c r="G2106" s="87" t="s">
        <v>1641</v>
      </c>
      <c r="H2106" s="47">
        <v>90</v>
      </c>
      <c r="I2106" s="48" t="s">
        <v>81</v>
      </c>
      <c r="J2106" s="50" t="s">
        <v>1360</v>
      </c>
      <c r="K2106" s="49">
        <v>2146681.85</v>
      </c>
      <c r="L2106" s="49">
        <v>2132124.9451600499</v>
      </c>
      <c r="M2106" s="50">
        <f t="shared" si="36"/>
        <v>16</v>
      </c>
      <c r="N2106" s="68" t="s">
        <v>349</v>
      </c>
    </row>
    <row r="2107" spans="1:14" ht="95.25" customHeight="1" x14ac:dyDescent="0.25">
      <c r="A2107" s="86">
        <v>2099</v>
      </c>
      <c r="B2107" s="50" t="s">
        <v>2021</v>
      </c>
      <c r="C2107" s="69" t="s">
        <v>2022</v>
      </c>
      <c r="D2107" s="69" t="s">
        <v>47</v>
      </c>
      <c r="E2107" s="69" t="s">
        <v>1500</v>
      </c>
      <c r="F2107" s="69" t="s">
        <v>1609</v>
      </c>
      <c r="G2107" s="87" t="s">
        <v>1645</v>
      </c>
      <c r="H2107" s="47">
        <v>45</v>
      </c>
      <c r="I2107" s="48" t="s">
        <v>1646</v>
      </c>
      <c r="J2107" s="50" t="s">
        <v>1503</v>
      </c>
      <c r="K2107" s="49">
        <v>2155560</v>
      </c>
      <c r="L2107" s="49">
        <v>2303797.2230566489</v>
      </c>
      <c r="M2107" s="50">
        <f t="shared" si="36"/>
        <v>17</v>
      </c>
      <c r="N2107" s="68" t="s">
        <v>349</v>
      </c>
    </row>
    <row r="2108" spans="1:14" ht="95.25" customHeight="1" x14ac:dyDescent="0.25">
      <c r="A2108" s="86">
        <v>2100</v>
      </c>
      <c r="B2108" s="50" t="s">
        <v>2021</v>
      </c>
      <c r="C2108" s="69" t="s">
        <v>2022</v>
      </c>
      <c r="D2108" s="69" t="s">
        <v>1353</v>
      </c>
      <c r="E2108" s="69" t="s">
        <v>1354</v>
      </c>
      <c r="F2108" s="69" t="s">
        <v>2023</v>
      </c>
      <c r="G2108" s="87" t="s">
        <v>1866</v>
      </c>
      <c r="H2108" s="50" t="s">
        <v>1356</v>
      </c>
      <c r="I2108" s="48" t="s">
        <v>81</v>
      </c>
      <c r="J2108" s="50" t="s">
        <v>2019</v>
      </c>
      <c r="K2108" s="49">
        <v>2147784.6</v>
      </c>
      <c r="L2108" s="49">
        <v>2130523.1093703061</v>
      </c>
      <c r="M2108" s="50">
        <f t="shared" si="36"/>
        <v>18</v>
      </c>
      <c r="N2108" s="68" t="s">
        <v>349</v>
      </c>
    </row>
    <row r="2109" spans="1:14" ht="95.25" customHeight="1" x14ac:dyDescent="0.25">
      <c r="A2109" s="86">
        <v>2101</v>
      </c>
      <c r="B2109" s="50" t="s">
        <v>2021</v>
      </c>
      <c r="C2109" s="69" t="s">
        <v>2022</v>
      </c>
      <c r="D2109" s="69" t="s">
        <v>848</v>
      </c>
      <c r="E2109" s="69" t="s">
        <v>849</v>
      </c>
      <c r="F2109" s="69" t="s">
        <v>1642</v>
      </c>
      <c r="G2109" s="87" t="s">
        <v>1643</v>
      </c>
      <c r="H2109" s="47">
        <v>90</v>
      </c>
      <c r="I2109" s="48" t="s">
        <v>81</v>
      </c>
      <c r="J2109" s="50" t="s">
        <v>1360</v>
      </c>
      <c r="K2109" s="49">
        <v>2167822.3699999996</v>
      </c>
      <c r="L2109" s="49">
        <v>2154820.805632594</v>
      </c>
      <c r="M2109" s="50">
        <f t="shared" si="36"/>
        <v>19</v>
      </c>
      <c r="N2109" s="68" t="s">
        <v>349</v>
      </c>
    </row>
    <row r="2110" spans="1:14" ht="95.25" customHeight="1" x14ac:dyDescent="0.25">
      <c r="A2110" s="86">
        <v>2102</v>
      </c>
      <c r="B2110" s="50" t="s">
        <v>2021</v>
      </c>
      <c r="C2110" s="69" t="s">
        <v>2022</v>
      </c>
      <c r="D2110" s="69" t="s">
        <v>1438</v>
      </c>
      <c r="E2110" s="69" t="s">
        <v>1465</v>
      </c>
      <c r="F2110" s="69" t="s">
        <v>1660</v>
      </c>
      <c r="G2110" s="69" t="s">
        <v>1652</v>
      </c>
      <c r="H2110" s="47">
        <v>60</v>
      </c>
      <c r="I2110" s="48" t="s">
        <v>81</v>
      </c>
      <c r="J2110" s="50" t="s">
        <v>1992</v>
      </c>
      <c r="K2110" s="49">
        <v>2174783.7000000002</v>
      </c>
      <c r="L2110" s="49">
        <v>2156212.8158490206</v>
      </c>
      <c r="M2110" s="50">
        <f t="shared" si="36"/>
        <v>20</v>
      </c>
      <c r="N2110" s="68" t="s">
        <v>349</v>
      </c>
    </row>
    <row r="2111" spans="1:14" ht="95.25" customHeight="1" x14ac:dyDescent="0.25">
      <c r="A2111" s="86">
        <v>2103</v>
      </c>
      <c r="B2111" s="50" t="s">
        <v>2021</v>
      </c>
      <c r="C2111" s="69" t="s">
        <v>2022</v>
      </c>
      <c r="D2111" s="69" t="s">
        <v>1438</v>
      </c>
      <c r="E2111" s="69" t="s">
        <v>1465</v>
      </c>
      <c r="F2111" s="69" t="s">
        <v>1661</v>
      </c>
      <c r="G2111" s="69" t="s">
        <v>1662</v>
      </c>
      <c r="H2111" s="47">
        <v>60</v>
      </c>
      <c r="I2111" s="48" t="s">
        <v>81</v>
      </c>
      <c r="J2111" s="50" t="s">
        <v>1992</v>
      </c>
      <c r="K2111" s="49">
        <v>2183528.2999999998</v>
      </c>
      <c r="L2111" s="49">
        <v>2164882.7440765826</v>
      </c>
      <c r="M2111" s="50">
        <f t="shared" si="36"/>
        <v>21</v>
      </c>
      <c r="N2111" s="68" t="s">
        <v>349</v>
      </c>
    </row>
    <row r="2112" spans="1:14" ht="95.25" customHeight="1" x14ac:dyDescent="0.25">
      <c r="A2112" s="86">
        <v>2104</v>
      </c>
      <c r="B2112" s="50" t="s">
        <v>2021</v>
      </c>
      <c r="C2112" s="69" t="s">
        <v>2022</v>
      </c>
      <c r="D2112" s="69" t="s">
        <v>1438</v>
      </c>
      <c r="E2112" s="69" t="s">
        <v>1465</v>
      </c>
      <c r="F2112" s="69" t="s">
        <v>1663</v>
      </c>
      <c r="G2112" s="69" t="s">
        <v>1664</v>
      </c>
      <c r="H2112" s="47">
        <v>60</v>
      </c>
      <c r="I2112" s="48" t="s">
        <v>81</v>
      </c>
      <c r="J2112" s="50" t="s">
        <v>1992</v>
      </c>
      <c r="K2112" s="49">
        <v>2199845.65</v>
      </c>
      <c r="L2112" s="49">
        <v>2181060.7571776989</v>
      </c>
      <c r="M2112" s="50">
        <f t="shared" si="36"/>
        <v>22</v>
      </c>
      <c r="N2112" s="68" t="s">
        <v>349</v>
      </c>
    </row>
    <row r="2113" spans="1:14" ht="95.25" customHeight="1" x14ac:dyDescent="0.25">
      <c r="A2113" s="86">
        <v>2105</v>
      </c>
      <c r="B2113" s="50" t="s">
        <v>2021</v>
      </c>
      <c r="C2113" s="69" t="s">
        <v>2022</v>
      </c>
      <c r="D2113" s="69" t="s">
        <v>1438</v>
      </c>
      <c r="E2113" s="69" t="s">
        <v>1505</v>
      </c>
      <c r="F2113" s="69" t="s">
        <v>1602</v>
      </c>
      <c r="G2113" s="69" t="s">
        <v>1603</v>
      </c>
      <c r="H2113" s="47">
        <v>45</v>
      </c>
      <c r="I2113" s="48"/>
      <c r="J2113" s="50" t="s">
        <v>1781</v>
      </c>
      <c r="K2113" s="49">
        <v>2219647.5</v>
      </c>
      <c r="L2113" s="49">
        <v>2337877.6619310463</v>
      </c>
      <c r="M2113" s="50">
        <f t="shared" si="36"/>
        <v>23</v>
      </c>
      <c r="N2113" s="68" t="s">
        <v>349</v>
      </c>
    </row>
    <row r="2114" spans="1:14" ht="95.25" customHeight="1" x14ac:dyDescent="0.25">
      <c r="A2114" s="86">
        <v>2106</v>
      </c>
      <c r="B2114" s="50" t="s">
        <v>2021</v>
      </c>
      <c r="C2114" s="69" t="s">
        <v>2022</v>
      </c>
      <c r="D2114" s="69" t="s">
        <v>138</v>
      </c>
      <c r="E2114" s="69" t="s">
        <v>1394</v>
      </c>
      <c r="F2114" s="69" t="s">
        <v>1878</v>
      </c>
      <c r="G2114" s="87" t="s">
        <v>1879</v>
      </c>
      <c r="H2114" s="50" t="s">
        <v>1356</v>
      </c>
      <c r="I2114" s="50" t="s">
        <v>81</v>
      </c>
      <c r="J2114" s="50" t="s">
        <v>2019</v>
      </c>
      <c r="K2114" s="49">
        <v>2230498.6</v>
      </c>
      <c r="L2114" s="49">
        <v>2212572.3467419008</v>
      </c>
      <c r="M2114" s="50">
        <f t="shared" si="36"/>
        <v>24</v>
      </c>
      <c r="N2114" s="68" t="s">
        <v>349</v>
      </c>
    </row>
    <row r="2115" spans="1:14" ht="95.25" customHeight="1" x14ac:dyDescent="0.25">
      <c r="A2115" s="86">
        <v>2107</v>
      </c>
      <c r="B2115" s="50" t="s">
        <v>2021</v>
      </c>
      <c r="C2115" s="69" t="s">
        <v>2022</v>
      </c>
      <c r="D2115" s="69" t="s">
        <v>44</v>
      </c>
      <c r="E2115" s="69" t="s">
        <v>1361</v>
      </c>
      <c r="F2115" s="69" t="s">
        <v>1784</v>
      </c>
      <c r="G2115" s="87" t="s">
        <v>1791</v>
      </c>
      <c r="H2115" s="47">
        <v>30</v>
      </c>
      <c r="I2115" s="48" t="s">
        <v>1790</v>
      </c>
      <c r="J2115" s="50" t="s">
        <v>1364</v>
      </c>
      <c r="K2115" s="49">
        <v>2250000</v>
      </c>
      <c r="L2115" s="49">
        <v>2234742.482501593</v>
      </c>
      <c r="M2115" s="50">
        <f t="shared" si="36"/>
        <v>25</v>
      </c>
      <c r="N2115" s="68" t="s">
        <v>349</v>
      </c>
    </row>
    <row r="2116" spans="1:14" ht="95.25" customHeight="1" x14ac:dyDescent="0.25">
      <c r="A2116" s="86">
        <v>2108</v>
      </c>
      <c r="B2116" s="50" t="s">
        <v>2021</v>
      </c>
      <c r="C2116" s="69" t="s">
        <v>2022</v>
      </c>
      <c r="D2116" s="69" t="s">
        <v>44</v>
      </c>
      <c r="E2116" s="69" t="s">
        <v>1361</v>
      </c>
      <c r="F2116" s="69" t="s">
        <v>1786</v>
      </c>
      <c r="G2116" s="87" t="s">
        <v>1792</v>
      </c>
      <c r="H2116" s="47">
        <v>30</v>
      </c>
      <c r="I2116" s="48" t="s">
        <v>1790</v>
      </c>
      <c r="J2116" s="50" t="s">
        <v>1364</v>
      </c>
      <c r="K2116" s="49">
        <v>2250000</v>
      </c>
      <c r="L2116" s="49">
        <v>2236505.5734125199</v>
      </c>
      <c r="M2116" s="50">
        <f t="shared" si="36"/>
        <v>26</v>
      </c>
      <c r="N2116" s="68" t="s">
        <v>349</v>
      </c>
    </row>
    <row r="2117" spans="1:14" ht="95.25" customHeight="1" x14ac:dyDescent="0.25">
      <c r="A2117" s="86">
        <v>2109</v>
      </c>
      <c r="B2117" s="50" t="s">
        <v>2021</v>
      </c>
      <c r="C2117" s="69" t="s">
        <v>2022</v>
      </c>
      <c r="D2117" s="69" t="s">
        <v>39</v>
      </c>
      <c r="E2117" s="69" t="s">
        <v>1465</v>
      </c>
      <c r="F2117" s="69" t="s">
        <v>1669</v>
      </c>
      <c r="G2117" s="69" t="s">
        <v>1648</v>
      </c>
      <c r="H2117" s="47">
        <v>90</v>
      </c>
      <c r="I2117" s="48" t="s">
        <v>176</v>
      </c>
      <c r="J2117" s="50" t="s">
        <v>1512</v>
      </c>
      <c r="K2117" s="49">
        <v>2265000</v>
      </c>
      <c r="L2117" s="49">
        <v>2352133.1325772237</v>
      </c>
      <c r="M2117" s="50">
        <f t="shared" si="36"/>
        <v>27</v>
      </c>
      <c r="N2117" s="68" t="s">
        <v>349</v>
      </c>
    </row>
    <row r="2118" spans="1:14" ht="95.25" customHeight="1" x14ac:dyDescent="0.25">
      <c r="A2118" s="86">
        <v>2110</v>
      </c>
      <c r="B2118" s="50" t="s">
        <v>2021</v>
      </c>
      <c r="C2118" s="69" t="s">
        <v>2022</v>
      </c>
      <c r="D2118" s="69" t="s">
        <v>39</v>
      </c>
      <c r="E2118" s="69" t="s">
        <v>1465</v>
      </c>
      <c r="F2118" s="69" t="s">
        <v>1671</v>
      </c>
      <c r="G2118" s="69" t="s">
        <v>1654</v>
      </c>
      <c r="H2118" s="47">
        <v>90</v>
      </c>
      <c r="I2118" s="48" t="s">
        <v>176</v>
      </c>
      <c r="J2118" s="50" t="s">
        <v>292</v>
      </c>
      <c r="K2118" s="49">
        <v>2265000</v>
      </c>
      <c r="L2118" s="49">
        <v>2352133.1325772237</v>
      </c>
      <c r="M2118" s="50">
        <f t="shared" si="36"/>
        <v>28</v>
      </c>
      <c r="N2118" s="68" t="s">
        <v>349</v>
      </c>
    </row>
    <row r="2119" spans="1:14" ht="95.25" customHeight="1" x14ac:dyDescent="0.25">
      <c r="A2119" s="86">
        <v>2111</v>
      </c>
      <c r="B2119" s="50" t="s">
        <v>2021</v>
      </c>
      <c r="C2119" s="69" t="s">
        <v>2022</v>
      </c>
      <c r="D2119" s="69" t="s">
        <v>39</v>
      </c>
      <c r="E2119" s="69" t="s">
        <v>1465</v>
      </c>
      <c r="F2119" s="69" t="s">
        <v>1880</v>
      </c>
      <c r="G2119" s="69" t="s">
        <v>1664</v>
      </c>
      <c r="H2119" s="47">
        <v>90</v>
      </c>
      <c r="I2119" s="48" t="s">
        <v>176</v>
      </c>
      <c r="J2119" s="50" t="s">
        <v>1670</v>
      </c>
      <c r="K2119" s="49">
        <v>2294000</v>
      </c>
      <c r="L2119" s="49">
        <v>2279020.2572234566</v>
      </c>
      <c r="M2119" s="50">
        <f t="shared" si="36"/>
        <v>29</v>
      </c>
      <c r="N2119" s="68" t="s">
        <v>349</v>
      </c>
    </row>
    <row r="2120" spans="1:14" ht="95.25" customHeight="1" x14ac:dyDescent="0.25">
      <c r="A2120" s="86">
        <v>2112</v>
      </c>
      <c r="B2120" s="50" t="s">
        <v>2021</v>
      </c>
      <c r="C2120" s="69" t="s">
        <v>2022</v>
      </c>
      <c r="D2120" s="69" t="s">
        <v>9</v>
      </c>
      <c r="E2120" s="69" t="s">
        <v>1347</v>
      </c>
      <c r="F2120" s="69" t="s">
        <v>1881</v>
      </c>
      <c r="G2120" s="87" t="s">
        <v>1989</v>
      </c>
      <c r="H2120" s="47" t="s">
        <v>1399</v>
      </c>
      <c r="I2120" s="91" t="s">
        <v>81</v>
      </c>
      <c r="J2120" s="50" t="s">
        <v>1402</v>
      </c>
      <c r="K2120" s="49">
        <v>2301271</v>
      </c>
      <c r="L2120" s="49">
        <v>2283931.897505641</v>
      </c>
      <c r="M2120" s="50">
        <f t="shared" si="36"/>
        <v>30</v>
      </c>
      <c r="N2120" s="68" t="s">
        <v>349</v>
      </c>
    </row>
    <row r="2121" spans="1:14" ht="95.25" customHeight="1" x14ac:dyDescent="0.25">
      <c r="A2121" s="86">
        <v>2113</v>
      </c>
      <c r="B2121" s="50" t="s">
        <v>2021</v>
      </c>
      <c r="C2121" s="69" t="s">
        <v>2022</v>
      </c>
      <c r="D2121" s="69" t="s">
        <v>138</v>
      </c>
      <c r="E2121" s="69" t="s">
        <v>1394</v>
      </c>
      <c r="F2121" s="69" t="s">
        <v>1612</v>
      </c>
      <c r="G2121" s="87" t="s">
        <v>1613</v>
      </c>
      <c r="H2121" s="50" t="s">
        <v>1356</v>
      </c>
      <c r="I2121" s="50" t="s">
        <v>81</v>
      </c>
      <c r="J2121" s="50" t="s">
        <v>2019</v>
      </c>
      <c r="K2121" s="49">
        <v>2317369.6</v>
      </c>
      <c r="L2121" s="49">
        <v>2298908.1385170268</v>
      </c>
      <c r="M2121" s="50">
        <f t="shared" si="36"/>
        <v>31</v>
      </c>
      <c r="N2121" s="68" t="s">
        <v>349</v>
      </c>
    </row>
    <row r="2122" spans="1:14" ht="95.25" customHeight="1" x14ac:dyDescent="0.25">
      <c r="A2122" s="86">
        <v>2114</v>
      </c>
      <c r="B2122" s="50" t="s">
        <v>2021</v>
      </c>
      <c r="C2122" s="69" t="s">
        <v>2022</v>
      </c>
      <c r="D2122" s="69" t="s">
        <v>47</v>
      </c>
      <c r="E2122" s="69" t="s">
        <v>1500</v>
      </c>
      <c r="F2122" s="69" t="s">
        <v>1622</v>
      </c>
      <c r="G2122" s="87" t="s">
        <v>1652</v>
      </c>
      <c r="H2122" s="47">
        <v>45</v>
      </c>
      <c r="I2122" s="48" t="s">
        <v>1611</v>
      </c>
      <c r="J2122" s="50" t="s">
        <v>1503</v>
      </c>
      <c r="K2122" s="49">
        <v>2357960</v>
      </c>
      <c r="L2122" s="49">
        <v>2520116.2111370848</v>
      </c>
      <c r="M2122" s="50">
        <f t="shared" ref="M2122:M2185" si="37">IF(B2122=B2121,M2121+1,1)</f>
        <v>32</v>
      </c>
      <c r="N2122" s="68" t="s">
        <v>349</v>
      </c>
    </row>
    <row r="2123" spans="1:14" ht="95.25" customHeight="1" x14ac:dyDescent="0.25">
      <c r="A2123" s="86">
        <v>2115</v>
      </c>
      <c r="B2123" s="50" t="s">
        <v>2021</v>
      </c>
      <c r="C2123" s="69" t="s">
        <v>2022</v>
      </c>
      <c r="D2123" s="69" t="s">
        <v>46</v>
      </c>
      <c r="E2123" s="69" t="s">
        <v>1465</v>
      </c>
      <c r="F2123" s="69" t="s">
        <v>1882</v>
      </c>
      <c r="G2123" s="87" t="s">
        <v>1610</v>
      </c>
      <c r="H2123" s="47" t="s">
        <v>1637</v>
      </c>
      <c r="I2123" s="48">
        <v>0</v>
      </c>
      <c r="J2123" s="50" t="s">
        <v>1476</v>
      </c>
      <c r="K2123" s="49">
        <v>2382197.06</v>
      </c>
      <c r="L2123" s="49">
        <v>2382197.0599999996</v>
      </c>
      <c r="M2123" s="50">
        <f t="shared" si="37"/>
        <v>33</v>
      </c>
      <c r="N2123" s="68" t="s">
        <v>349</v>
      </c>
    </row>
    <row r="2124" spans="1:14" ht="95.25" customHeight="1" x14ac:dyDescent="0.25">
      <c r="A2124" s="86">
        <v>2116</v>
      </c>
      <c r="B2124" s="50" t="s">
        <v>2021</v>
      </c>
      <c r="C2124" s="69" t="s">
        <v>2022</v>
      </c>
      <c r="D2124" s="69" t="s">
        <v>39</v>
      </c>
      <c r="E2124" s="69" t="s">
        <v>1465</v>
      </c>
      <c r="F2124" s="69" t="s">
        <v>1658</v>
      </c>
      <c r="G2124" s="69" t="s">
        <v>1659</v>
      </c>
      <c r="H2124" s="47">
        <v>90</v>
      </c>
      <c r="I2124" s="48" t="s">
        <v>176</v>
      </c>
      <c r="J2124" s="50" t="s">
        <v>1512</v>
      </c>
      <c r="K2124" s="49">
        <v>2550000</v>
      </c>
      <c r="L2124" s="49">
        <v>2533348.5858412446</v>
      </c>
      <c r="M2124" s="50">
        <f t="shared" si="37"/>
        <v>34</v>
      </c>
      <c r="N2124" s="68" t="s">
        <v>349</v>
      </c>
    </row>
    <row r="2125" spans="1:14" ht="95.25" customHeight="1" x14ac:dyDescent="0.25">
      <c r="A2125" s="86">
        <v>2117</v>
      </c>
      <c r="B2125" s="50" t="s">
        <v>2021</v>
      </c>
      <c r="C2125" s="69" t="s">
        <v>2022</v>
      </c>
      <c r="D2125" s="69" t="s">
        <v>24</v>
      </c>
      <c r="E2125" s="69" t="s">
        <v>1666</v>
      </c>
      <c r="F2125" s="69" t="s">
        <v>1667</v>
      </c>
      <c r="G2125" s="87" t="str">
        <f>F2125</f>
        <v>AD380T43H</v>
      </c>
      <c r="H2125" s="47">
        <v>10</v>
      </c>
      <c r="I2125" s="48" t="s">
        <v>1668</v>
      </c>
      <c r="J2125" s="50" t="s">
        <v>1512</v>
      </c>
      <c r="K2125" s="46">
        <f>(1912663+187500+15000)*1.15</f>
        <v>2432437.4499999997</v>
      </c>
      <c r="L2125" s="49">
        <v>2780997.5428626249</v>
      </c>
      <c r="M2125" s="50">
        <f t="shared" si="37"/>
        <v>35</v>
      </c>
      <c r="N2125" s="68" t="s">
        <v>349</v>
      </c>
    </row>
    <row r="2126" spans="1:14" ht="95.25" customHeight="1" x14ac:dyDescent="0.25">
      <c r="A2126" s="86">
        <v>2118</v>
      </c>
      <c r="B2126" s="50" t="s">
        <v>2021</v>
      </c>
      <c r="C2126" s="69" t="s">
        <v>2022</v>
      </c>
      <c r="D2126" s="69" t="s">
        <v>138</v>
      </c>
      <c r="E2126" s="69" t="s">
        <v>1691</v>
      </c>
      <c r="F2126" s="69" t="s">
        <v>1804</v>
      </c>
      <c r="G2126" s="87" t="s">
        <v>1805</v>
      </c>
      <c r="H2126" s="50" t="s">
        <v>1356</v>
      </c>
      <c r="I2126" s="50" t="s">
        <v>81</v>
      </c>
      <c r="J2126" s="50" t="s">
        <v>2019</v>
      </c>
      <c r="K2126" s="49">
        <v>2552498.6</v>
      </c>
      <c r="L2126" s="49">
        <v>2898877.5353137087</v>
      </c>
      <c r="M2126" s="50">
        <f t="shared" si="37"/>
        <v>36</v>
      </c>
      <c r="N2126" s="68" t="s">
        <v>349</v>
      </c>
    </row>
    <row r="2127" spans="1:14" ht="95.25" customHeight="1" x14ac:dyDescent="0.25">
      <c r="A2127" s="86">
        <v>2119</v>
      </c>
      <c r="B2127" s="50" t="s">
        <v>2021</v>
      </c>
      <c r="C2127" s="69" t="s">
        <v>2022</v>
      </c>
      <c r="D2127" s="69" t="s">
        <v>26</v>
      </c>
      <c r="E2127" s="69" t="s">
        <v>1394</v>
      </c>
      <c r="F2127" s="69" t="s">
        <v>1649</v>
      </c>
      <c r="G2127" s="87" t="s">
        <v>1650</v>
      </c>
      <c r="H2127" s="47">
        <v>210</v>
      </c>
      <c r="I2127" s="48" t="s">
        <v>1457</v>
      </c>
      <c r="J2127" s="50" t="s">
        <v>1434</v>
      </c>
      <c r="K2127" s="49">
        <v>2584199.5</v>
      </c>
      <c r="L2127" s="49">
        <v>2891554.3792333002</v>
      </c>
      <c r="M2127" s="50">
        <f t="shared" si="37"/>
        <v>37</v>
      </c>
      <c r="N2127" s="68" t="s">
        <v>349</v>
      </c>
    </row>
    <row r="2128" spans="1:14" ht="95.25" customHeight="1" x14ac:dyDescent="0.25">
      <c r="A2128" s="86">
        <v>2120</v>
      </c>
      <c r="B2128" s="50" t="s">
        <v>2024</v>
      </c>
      <c r="C2128" s="69" t="s">
        <v>2025</v>
      </c>
      <c r="D2128" s="69" t="s">
        <v>25</v>
      </c>
      <c r="E2128" s="69" t="s">
        <v>1347</v>
      </c>
      <c r="F2128" s="69" t="s">
        <v>2026</v>
      </c>
      <c r="G2128" s="87" t="s">
        <v>2027</v>
      </c>
      <c r="H2128" s="47">
        <v>120</v>
      </c>
      <c r="I2128" s="48" t="s">
        <v>81</v>
      </c>
      <c r="J2128" s="50" t="s">
        <v>1350</v>
      </c>
      <c r="K2128" s="49">
        <v>1503879.15</v>
      </c>
      <c r="L2128" s="49">
        <v>1491792.6512626887</v>
      </c>
      <c r="M2128" s="50">
        <f t="shared" si="37"/>
        <v>1</v>
      </c>
      <c r="N2128" s="68" t="s">
        <v>349</v>
      </c>
    </row>
    <row r="2129" spans="1:14" ht="95.25" customHeight="1" x14ac:dyDescent="0.25">
      <c r="A2129" s="86">
        <v>2121</v>
      </c>
      <c r="B2129" s="50" t="s">
        <v>2024</v>
      </c>
      <c r="C2129" s="69" t="s">
        <v>2025</v>
      </c>
      <c r="D2129" s="69" t="s">
        <v>1438</v>
      </c>
      <c r="E2129" s="69" t="s">
        <v>1465</v>
      </c>
      <c r="F2129" s="69" t="s">
        <v>1566</v>
      </c>
      <c r="G2129" s="69" t="s">
        <v>1550</v>
      </c>
      <c r="H2129" s="47">
        <v>60</v>
      </c>
      <c r="I2129" s="48" t="s">
        <v>81</v>
      </c>
      <c r="J2129" s="50" t="s">
        <v>2028</v>
      </c>
      <c r="K2129" s="49">
        <v>1761177</v>
      </c>
      <c r="L2129" s="49">
        <v>1746137.9807005771</v>
      </c>
      <c r="M2129" s="50">
        <f t="shared" si="37"/>
        <v>2</v>
      </c>
      <c r="N2129" s="68" t="s">
        <v>349</v>
      </c>
    </row>
    <row r="2130" spans="1:14" ht="95.25" customHeight="1" x14ac:dyDescent="0.25">
      <c r="A2130" s="86">
        <v>2122</v>
      </c>
      <c r="B2130" s="50" t="s">
        <v>2024</v>
      </c>
      <c r="C2130" s="69" t="s">
        <v>2025</v>
      </c>
      <c r="D2130" s="69" t="s">
        <v>1438</v>
      </c>
      <c r="E2130" s="69" t="s">
        <v>1465</v>
      </c>
      <c r="F2130" s="69" t="s">
        <v>1569</v>
      </c>
      <c r="G2130" s="69" t="s">
        <v>1570</v>
      </c>
      <c r="H2130" s="47">
        <v>60</v>
      </c>
      <c r="I2130" s="48" t="s">
        <v>81</v>
      </c>
      <c r="J2130" s="50" t="s">
        <v>2028</v>
      </c>
      <c r="K2130" s="49">
        <v>1776198.3</v>
      </c>
      <c r="L2130" s="49">
        <v>1761031.0110146783</v>
      </c>
      <c r="M2130" s="50">
        <f t="shared" si="37"/>
        <v>3</v>
      </c>
      <c r="N2130" s="68" t="s">
        <v>349</v>
      </c>
    </row>
    <row r="2131" spans="1:14" ht="95.25" customHeight="1" x14ac:dyDescent="0.25">
      <c r="A2131" s="86">
        <v>2123</v>
      </c>
      <c r="B2131" s="50" t="s">
        <v>2024</v>
      </c>
      <c r="C2131" s="69" t="s">
        <v>2025</v>
      </c>
      <c r="D2131" s="69" t="s">
        <v>1438</v>
      </c>
      <c r="E2131" s="69" t="s">
        <v>1465</v>
      </c>
      <c r="F2131" s="69" t="s">
        <v>1575</v>
      </c>
      <c r="G2131" s="69" t="s">
        <v>1576</v>
      </c>
      <c r="H2131" s="47">
        <v>60</v>
      </c>
      <c r="I2131" s="48" t="s">
        <v>81</v>
      </c>
      <c r="J2131" s="50" t="s">
        <v>2028</v>
      </c>
      <c r="K2131" s="49">
        <v>1785907.75</v>
      </c>
      <c r="L2131" s="49">
        <v>1770657.5502079071</v>
      </c>
      <c r="M2131" s="50">
        <f t="shared" si="37"/>
        <v>4</v>
      </c>
      <c r="N2131" s="68" t="s">
        <v>349</v>
      </c>
    </row>
    <row r="2132" spans="1:14" ht="95.25" customHeight="1" x14ac:dyDescent="0.25">
      <c r="A2132" s="86">
        <v>2124</v>
      </c>
      <c r="B2132" s="50" t="s">
        <v>2024</v>
      </c>
      <c r="C2132" s="69" t="s">
        <v>2025</v>
      </c>
      <c r="D2132" s="69" t="s">
        <v>1438</v>
      </c>
      <c r="E2132" s="69" t="s">
        <v>1465</v>
      </c>
      <c r="F2132" s="69" t="s">
        <v>1569</v>
      </c>
      <c r="G2132" s="69" t="s">
        <v>1557</v>
      </c>
      <c r="H2132" s="47">
        <v>60</v>
      </c>
      <c r="I2132" s="48" t="s">
        <v>81</v>
      </c>
      <c r="J2132" s="50" t="s">
        <v>2028</v>
      </c>
      <c r="K2132" s="49">
        <v>1825098.6</v>
      </c>
      <c r="L2132" s="49">
        <v>1809513.7422209412</v>
      </c>
      <c r="M2132" s="50">
        <f t="shared" si="37"/>
        <v>5</v>
      </c>
      <c r="N2132" s="68" t="s">
        <v>349</v>
      </c>
    </row>
    <row r="2133" spans="1:14" ht="95.25" customHeight="1" x14ac:dyDescent="0.25">
      <c r="A2133" s="86">
        <v>2125</v>
      </c>
      <c r="B2133" s="50" t="s">
        <v>2024</v>
      </c>
      <c r="C2133" s="69" t="s">
        <v>2025</v>
      </c>
      <c r="D2133" s="69" t="s">
        <v>1438</v>
      </c>
      <c r="E2133" s="69" t="s">
        <v>1465</v>
      </c>
      <c r="F2133" s="69" t="s">
        <v>1578</v>
      </c>
      <c r="G2133" s="69" t="s">
        <v>1579</v>
      </c>
      <c r="H2133" s="47">
        <v>60</v>
      </c>
      <c r="I2133" s="48" t="s">
        <v>81</v>
      </c>
      <c r="J2133" s="50" t="s">
        <v>2028</v>
      </c>
      <c r="K2133" s="49">
        <v>1844455.4</v>
      </c>
      <c r="L2133" s="49">
        <v>1828705.2508908957</v>
      </c>
      <c r="M2133" s="50">
        <f t="shared" si="37"/>
        <v>6</v>
      </c>
      <c r="N2133" s="68" t="s">
        <v>349</v>
      </c>
    </row>
    <row r="2134" spans="1:14" ht="95.25" customHeight="1" x14ac:dyDescent="0.25">
      <c r="A2134" s="86">
        <v>2126</v>
      </c>
      <c r="B2134" s="50" t="s">
        <v>2024</v>
      </c>
      <c r="C2134" s="69" t="s">
        <v>2025</v>
      </c>
      <c r="D2134" s="69" t="s">
        <v>1438</v>
      </c>
      <c r="E2134" s="69" t="s">
        <v>1465</v>
      </c>
      <c r="F2134" s="69" t="s">
        <v>1578</v>
      </c>
      <c r="G2134" s="69" t="s">
        <v>1564</v>
      </c>
      <c r="H2134" s="47">
        <v>60</v>
      </c>
      <c r="I2134" s="48" t="s">
        <v>81</v>
      </c>
      <c r="J2134" s="50" t="s">
        <v>2028</v>
      </c>
      <c r="K2134" s="49">
        <v>1851460.05</v>
      </c>
      <c r="L2134" s="49">
        <v>1835650.0868764408</v>
      </c>
      <c r="M2134" s="50">
        <f t="shared" si="37"/>
        <v>7</v>
      </c>
      <c r="N2134" s="68" t="s">
        <v>349</v>
      </c>
    </row>
    <row r="2135" spans="1:14" ht="95.25" customHeight="1" x14ac:dyDescent="0.25">
      <c r="A2135" s="86">
        <v>2127</v>
      </c>
      <c r="B2135" s="50" t="s">
        <v>2024</v>
      </c>
      <c r="C2135" s="69" t="s">
        <v>2025</v>
      </c>
      <c r="D2135" s="69" t="s">
        <v>848</v>
      </c>
      <c r="E2135" s="69" t="s">
        <v>849</v>
      </c>
      <c r="F2135" s="69" t="s">
        <v>1545</v>
      </c>
      <c r="G2135" s="87" t="s">
        <v>1546</v>
      </c>
      <c r="H2135" s="47">
        <v>90</v>
      </c>
      <c r="I2135" s="48" t="s">
        <v>81</v>
      </c>
      <c r="J2135" s="50" t="s">
        <v>1360</v>
      </c>
      <c r="K2135" s="49">
        <v>1853720.0199999998</v>
      </c>
      <c r="L2135" s="49">
        <v>1841596.6680111038</v>
      </c>
      <c r="M2135" s="50">
        <f t="shared" si="37"/>
        <v>8</v>
      </c>
      <c r="N2135" s="68" t="s">
        <v>349</v>
      </c>
    </row>
    <row r="2136" spans="1:14" ht="95.25" customHeight="1" x14ac:dyDescent="0.25">
      <c r="A2136" s="86">
        <v>2128</v>
      </c>
      <c r="B2136" s="50" t="s">
        <v>2024</v>
      </c>
      <c r="C2136" s="69" t="s">
        <v>2025</v>
      </c>
      <c r="D2136" s="69" t="s">
        <v>1438</v>
      </c>
      <c r="E2136" s="69" t="s">
        <v>1465</v>
      </c>
      <c r="F2136" s="69" t="s">
        <v>1580</v>
      </c>
      <c r="G2136" s="69" t="s">
        <v>1573</v>
      </c>
      <c r="H2136" s="47">
        <v>60</v>
      </c>
      <c r="I2136" s="48" t="s">
        <v>81</v>
      </c>
      <c r="J2136" s="50" t="s">
        <v>2028</v>
      </c>
      <c r="K2136" s="49">
        <v>1865695.9</v>
      </c>
      <c r="L2136" s="49">
        <v>1849764.3742947732</v>
      </c>
      <c r="M2136" s="50">
        <f t="shared" si="37"/>
        <v>9</v>
      </c>
      <c r="N2136" s="68" t="s">
        <v>349</v>
      </c>
    </row>
    <row r="2137" spans="1:14" ht="95.25" customHeight="1" x14ac:dyDescent="0.25">
      <c r="A2137" s="86">
        <v>2129</v>
      </c>
      <c r="B2137" s="50" t="s">
        <v>2024</v>
      </c>
      <c r="C2137" s="69" t="s">
        <v>2025</v>
      </c>
      <c r="D2137" s="69" t="s">
        <v>848</v>
      </c>
      <c r="E2137" s="69" t="s">
        <v>849</v>
      </c>
      <c r="F2137" s="69" t="s">
        <v>1551</v>
      </c>
      <c r="G2137" s="87" t="s">
        <v>1552</v>
      </c>
      <c r="H2137" s="47">
        <v>90</v>
      </c>
      <c r="I2137" s="48" t="s">
        <v>81</v>
      </c>
      <c r="J2137" s="50" t="s">
        <v>1360</v>
      </c>
      <c r="K2137" s="49">
        <v>1884372.0399999998</v>
      </c>
      <c r="L2137" s="49">
        <v>1871953.5704498966</v>
      </c>
      <c r="M2137" s="50">
        <f t="shared" si="37"/>
        <v>10</v>
      </c>
      <c r="N2137" s="68" t="s">
        <v>349</v>
      </c>
    </row>
    <row r="2138" spans="1:14" ht="95.25" customHeight="1" x14ac:dyDescent="0.25">
      <c r="A2138" s="86">
        <v>2130</v>
      </c>
      <c r="B2138" s="50" t="s">
        <v>2024</v>
      </c>
      <c r="C2138" s="69" t="s">
        <v>2025</v>
      </c>
      <c r="D2138" s="69" t="s">
        <v>1438</v>
      </c>
      <c r="E2138" s="69" t="s">
        <v>1465</v>
      </c>
      <c r="F2138" s="69" t="s">
        <v>1586</v>
      </c>
      <c r="G2138" s="69" t="s">
        <v>1587</v>
      </c>
      <c r="H2138" s="47">
        <v>60</v>
      </c>
      <c r="I2138" s="48" t="s">
        <v>81</v>
      </c>
      <c r="J2138" s="50" t="s">
        <v>2028</v>
      </c>
      <c r="K2138" s="49">
        <v>1892080.35</v>
      </c>
      <c r="L2138" s="49">
        <v>1875923.522548978</v>
      </c>
      <c r="M2138" s="50">
        <f t="shared" si="37"/>
        <v>11</v>
      </c>
      <c r="N2138" s="68" t="s">
        <v>349</v>
      </c>
    </row>
    <row r="2139" spans="1:14" ht="95.25" customHeight="1" x14ac:dyDescent="0.25">
      <c r="A2139" s="86">
        <v>2131</v>
      </c>
      <c r="B2139" s="50" t="s">
        <v>2024</v>
      </c>
      <c r="C2139" s="69" t="s">
        <v>2025</v>
      </c>
      <c r="D2139" s="69" t="s">
        <v>1438</v>
      </c>
      <c r="E2139" s="69" t="s">
        <v>1465</v>
      </c>
      <c r="F2139" s="69" t="s">
        <v>1588</v>
      </c>
      <c r="G2139" s="69" t="s">
        <v>1589</v>
      </c>
      <c r="H2139" s="47">
        <v>60</v>
      </c>
      <c r="I2139" s="48" t="s">
        <v>81</v>
      </c>
      <c r="J2139" s="50" t="s">
        <v>2028</v>
      </c>
      <c r="K2139" s="49">
        <v>1904119.7</v>
      </c>
      <c r="L2139" s="49">
        <v>1887860.0662910023</v>
      </c>
      <c r="M2139" s="50">
        <f t="shared" si="37"/>
        <v>12</v>
      </c>
      <c r="N2139" s="68" t="s">
        <v>349</v>
      </c>
    </row>
    <row r="2140" spans="1:14" ht="95.25" customHeight="1" x14ac:dyDescent="0.25">
      <c r="A2140" s="86">
        <v>2132</v>
      </c>
      <c r="B2140" s="50" t="s">
        <v>2024</v>
      </c>
      <c r="C2140" s="69" t="s">
        <v>2025</v>
      </c>
      <c r="D2140" s="69" t="s">
        <v>44</v>
      </c>
      <c r="E2140" s="69" t="s">
        <v>1361</v>
      </c>
      <c r="F2140" s="69" t="s">
        <v>1839</v>
      </c>
      <c r="G2140" s="87" t="s">
        <v>1847</v>
      </c>
      <c r="H2140" s="47">
        <v>30</v>
      </c>
      <c r="I2140" s="48" t="s">
        <v>1363</v>
      </c>
      <c r="J2140" s="50" t="s">
        <v>2029</v>
      </c>
      <c r="K2140" s="49">
        <v>1920000.01</v>
      </c>
      <c r="L2140" s="49">
        <v>1907462.4745681081</v>
      </c>
      <c r="M2140" s="50">
        <f t="shared" si="37"/>
        <v>13</v>
      </c>
      <c r="N2140" s="68" t="s">
        <v>349</v>
      </c>
    </row>
    <row r="2141" spans="1:14" ht="95.25" customHeight="1" x14ac:dyDescent="0.25">
      <c r="A2141" s="86">
        <v>2133</v>
      </c>
      <c r="B2141" s="50" t="s">
        <v>2024</v>
      </c>
      <c r="C2141" s="69" t="s">
        <v>2025</v>
      </c>
      <c r="D2141" s="69" t="s">
        <v>47</v>
      </c>
      <c r="E2141" s="69" t="s">
        <v>1500</v>
      </c>
      <c r="F2141" s="69" t="s">
        <v>1556</v>
      </c>
      <c r="G2141" s="87" t="s">
        <v>1576</v>
      </c>
      <c r="H2141" s="47">
        <v>45</v>
      </c>
      <c r="I2141" s="48" t="s">
        <v>1558</v>
      </c>
      <c r="J2141" s="50" t="s">
        <v>2030</v>
      </c>
      <c r="K2141" s="49">
        <v>1924457.15</v>
      </c>
      <c r="L2141" s="49">
        <v>2056801.4984790555</v>
      </c>
      <c r="M2141" s="50">
        <f t="shared" si="37"/>
        <v>14</v>
      </c>
      <c r="N2141" s="68" t="s">
        <v>349</v>
      </c>
    </row>
    <row r="2142" spans="1:14" ht="95.25" customHeight="1" x14ac:dyDescent="0.25">
      <c r="A2142" s="86">
        <v>2134</v>
      </c>
      <c r="B2142" s="50" t="s">
        <v>2024</v>
      </c>
      <c r="C2142" s="69" t="s">
        <v>2025</v>
      </c>
      <c r="D2142" s="69" t="s">
        <v>39</v>
      </c>
      <c r="E2142" s="69" t="s">
        <v>1465</v>
      </c>
      <c r="F2142" s="69" t="s">
        <v>1835</v>
      </c>
      <c r="G2142" s="69" t="s">
        <v>1579</v>
      </c>
      <c r="H2142" s="47">
        <v>90</v>
      </c>
      <c r="I2142" s="48" t="s">
        <v>176</v>
      </c>
      <c r="J2142" s="50" t="s">
        <v>1873</v>
      </c>
      <c r="K2142" s="49">
        <v>1925000</v>
      </c>
      <c r="L2142" s="49">
        <v>1912429.8148017237</v>
      </c>
      <c r="M2142" s="50">
        <f t="shared" si="37"/>
        <v>15</v>
      </c>
      <c r="N2142" s="68" t="s">
        <v>349</v>
      </c>
    </row>
    <row r="2143" spans="1:14" ht="95.25" customHeight="1" x14ac:dyDescent="0.25">
      <c r="A2143" s="86">
        <v>2135</v>
      </c>
      <c r="B2143" s="50" t="s">
        <v>2024</v>
      </c>
      <c r="C2143" s="69" t="s">
        <v>2025</v>
      </c>
      <c r="D2143" s="69" t="s">
        <v>39</v>
      </c>
      <c r="E2143" s="69" t="s">
        <v>1465</v>
      </c>
      <c r="F2143" s="69" t="s">
        <v>1843</v>
      </c>
      <c r="G2143" s="69" t="s">
        <v>1573</v>
      </c>
      <c r="H2143" s="47">
        <v>90</v>
      </c>
      <c r="I2143" s="48" t="s">
        <v>176</v>
      </c>
      <c r="J2143" s="50" t="s">
        <v>2031</v>
      </c>
      <c r="K2143" s="49">
        <v>1946000</v>
      </c>
      <c r="L2143" s="49">
        <v>1933292.6855086519</v>
      </c>
      <c r="M2143" s="50">
        <f t="shared" si="37"/>
        <v>16</v>
      </c>
      <c r="N2143" s="68" t="s">
        <v>349</v>
      </c>
    </row>
    <row r="2144" spans="1:14" ht="95.25" customHeight="1" x14ac:dyDescent="0.25">
      <c r="A2144" s="86">
        <v>2136</v>
      </c>
      <c r="B2144" s="50" t="s">
        <v>2024</v>
      </c>
      <c r="C2144" s="69" t="s">
        <v>2025</v>
      </c>
      <c r="D2144" s="69" t="s">
        <v>39</v>
      </c>
      <c r="E2144" s="69" t="s">
        <v>1465</v>
      </c>
      <c r="F2144" s="69" t="s">
        <v>1843</v>
      </c>
      <c r="G2144" s="69" t="s">
        <v>1573</v>
      </c>
      <c r="H2144" s="47">
        <v>90</v>
      </c>
      <c r="I2144" s="48" t="s">
        <v>176</v>
      </c>
      <c r="J2144" s="50" t="s">
        <v>2032</v>
      </c>
      <c r="K2144" s="49">
        <v>1950000</v>
      </c>
      <c r="L2144" s="49">
        <v>1937266.565643305</v>
      </c>
      <c r="M2144" s="50">
        <f t="shared" si="37"/>
        <v>17</v>
      </c>
      <c r="N2144" s="68" t="s">
        <v>349</v>
      </c>
    </row>
    <row r="2145" spans="1:14" ht="95.25" customHeight="1" x14ac:dyDescent="0.25">
      <c r="A2145" s="86">
        <v>2137</v>
      </c>
      <c r="B2145" s="50" t="s">
        <v>2024</v>
      </c>
      <c r="C2145" s="69" t="s">
        <v>2025</v>
      </c>
      <c r="D2145" s="69" t="s">
        <v>39</v>
      </c>
      <c r="E2145" s="69" t="s">
        <v>1465</v>
      </c>
      <c r="F2145" s="69" t="s">
        <v>1843</v>
      </c>
      <c r="G2145" s="69" t="s">
        <v>1573</v>
      </c>
      <c r="H2145" s="47">
        <v>90</v>
      </c>
      <c r="I2145" s="48" t="s">
        <v>176</v>
      </c>
      <c r="J2145" s="50" t="s">
        <v>1873</v>
      </c>
      <c r="K2145" s="49">
        <v>1951000</v>
      </c>
      <c r="L2145" s="49">
        <v>1938260.0356769678</v>
      </c>
      <c r="M2145" s="50">
        <f t="shared" si="37"/>
        <v>18</v>
      </c>
      <c r="N2145" s="68" t="s">
        <v>349</v>
      </c>
    </row>
    <row r="2146" spans="1:14" ht="95.25" customHeight="1" x14ac:dyDescent="0.25">
      <c r="A2146" s="86">
        <v>2138</v>
      </c>
      <c r="B2146" s="50" t="s">
        <v>2024</v>
      </c>
      <c r="C2146" s="69" t="s">
        <v>2025</v>
      </c>
      <c r="D2146" s="69" t="s">
        <v>47</v>
      </c>
      <c r="E2146" s="69" t="s">
        <v>1500</v>
      </c>
      <c r="F2146" s="69" t="s">
        <v>2033</v>
      </c>
      <c r="G2146" s="87" t="s">
        <v>1576</v>
      </c>
      <c r="H2146" s="47">
        <v>45</v>
      </c>
      <c r="I2146" s="48" t="s">
        <v>1558</v>
      </c>
      <c r="J2146" s="50" t="s">
        <v>1503</v>
      </c>
      <c r="K2146" s="49">
        <v>1968466.5</v>
      </c>
      <c r="L2146" s="49">
        <v>2103837.3584497948</v>
      </c>
      <c r="M2146" s="50">
        <f t="shared" si="37"/>
        <v>19</v>
      </c>
      <c r="N2146" s="68" t="s">
        <v>349</v>
      </c>
    </row>
    <row r="2147" spans="1:14" ht="95.25" customHeight="1" x14ac:dyDescent="0.25">
      <c r="A2147" s="86">
        <v>2139</v>
      </c>
      <c r="B2147" s="50" t="s">
        <v>2024</v>
      </c>
      <c r="C2147" s="69" t="s">
        <v>2025</v>
      </c>
      <c r="D2147" s="69" t="s">
        <v>44</v>
      </c>
      <c r="E2147" s="69" t="s">
        <v>1361</v>
      </c>
      <c r="F2147" s="69" t="s">
        <v>1545</v>
      </c>
      <c r="G2147" s="87" t="s">
        <v>1571</v>
      </c>
      <c r="H2147" s="47">
        <v>30</v>
      </c>
      <c r="I2147" s="48" t="s">
        <v>1363</v>
      </c>
      <c r="J2147" s="50" t="s">
        <v>2029</v>
      </c>
      <c r="K2147" s="49">
        <v>1970000.02</v>
      </c>
      <c r="L2147" s="49">
        <v>1957116.1953647174</v>
      </c>
      <c r="M2147" s="50">
        <f t="shared" si="37"/>
        <v>20</v>
      </c>
      <c r="N2147" s="68" t="s">
        <v>349</v>
      </c>
    </row>
    <row r="2148" spans="1:14" ht="95.25" customHeight="1" x14ac:dyDescent="0.25">
      <c r="A2148" s="86">
        <v>2140</v>
      </c>
      <c r="B2148" s="50" t="s">
        <v>2024</v>
      </c>
      <c r="C2148" s="69" t="s">
        <v>2025</v>
      </c>
      <c r="D2148" s="69" t="s">
        <v>1438</v>
      </c>
      <c r="E2148" s="69" t="s">
        <v>1465</v>
      </c>
      <c r="F2148" s="69" t="s">
        <v>1590</v>
      </c>
      <c r="G2148" s="69" t="s">
        <v>1583</v>
      </c>
      <c r="H2148" s="47">
        <v>60</v>
      </c>
      <c r="I2148" s="48" t="s">
        <v>81</v>
      </c>
      <c r="J2148" s="50" t="s">
        <v>2028</v>
      </c>
      <c r="K2148" s="49">
        <v>1972022.6</v>
      </c>
      <c r="L2148" s="49">
        <v>1955183.1307471665</v>
      </c>
      <c r="M2148" s="50">
        <f t="shared" si="37"/>
        <v>21</v>
      </c>
      <c r="N2148" s="68" t="s">
        <v>349</v>
      </c>
    </row>
    <row r="2149" spans="1:14" ht="95.25" customHeight="1" x14ac:dyDescent="0.25">
      <c r="A2149" s="86">
        <v>2141</v>
      </c>
      <c r="B2149" s="50" t="s">
        <v>2024</v>
      </c>
      <c r="C2149" s="69" t="s">
        <v>2025</v>
      </c>
      <c r="D2149" s="69" t="s">
        <v>39</v>
      </c>
      <c r="E2149" s="69" t="s">
        <v>1465</v>
      </c>
      <c r="F2149" s="69" t="s">
        <v>1828</v>
      </c>
      <c r="G2149" s="69" t="s">
        <v>1550</v>
      </c>
      <c r="H2149" s="47">
        <v>90</v>
      </c>
      <c r="I2149" s="48" t="s">
        <v>176</v>
      </c>
      <c r="J2149" s="50" t="s">
        <v>2031</v>
      </c>
      <c r="K2149" s="49">
        <v>2000000</v>
      </c>
      <c r="L2149" s="49">
        <v>2076938.7484125597</v>
      </c>
      <c r="M2149" s="50">
        <f t="shared" si="37"/>
        <v>22</v>
      </c>
      <c r="N2149" s="68" t="s">
        <v>349</v>
      </c>
    </row>
    <row r="2150" spans="1:14" ht="95.25" customHeight="1" x14ac:dyDescent="0.25">
      <c r="A2150" s="86">
        <v>2142</v>
      </c>
      <c r="B2150" s="50" t="s">
        <v>2024</v>
      </c>
      <c r="C2150" s="69" t="s">
        <v>2025</v>
      </c>
      <c r="D2150" s="69" t="s">
        <v>1353</v>
      </c>
      <c r="E2150" s="69" t="s">
        <v>1354</v>
      </c>
      <c r="F2150" s="69" t="s">
        <v>2034</v>
      </c>
      <c r="G2150" s="87" t="s">
        <v>2027</v>
      </c>
      <c r="H2150" s="50" t="s">
        <v>1356</v>
      </c>
      <c r="I2150" s="48" t="s">
        <v>81</v>
      </c>
      <c r="J2150" s="50" t="s">
        <v>2019</v>
      </c>
      <c r="K2150" s="49">
        <v>1992697.95</v>
      </c>
      <c r="L2150" s="49">
        <v>1976682.8724211147</v>
      </c>
      <c r="M2150" s="50">
        <f t="shared" si="37"/>
        <v>23</v>
      </c>
      <c r="N2150" s="68" t="s">
        <v>349</v>
      </c>
    </row>
    <row r="2151" spans="1:14" ht="95.25" customHeight="1" x14ac:dyDescent="0.25">
      <c r="A2151" s="86">
        <v>2143</v>
      </c>
      <c r="B2151" s="50" t="s">
        <v>2024</v>
      </c>
      <c r="C2151" s="69" t="s">
        <v>2025</v>
      </c>
      <c r="D2151" s="69" t="s">
        <v>39</v>
      </c>
      <c r="E2151" s="69" t="s">
        <v>1465</v>
      </c>
      <c r="F2151" s="69" t="s">
        <v>1826</v>
      </c>
      <c r="G2151" s="69" t="s">
        <v>1557</v>
      </c>
      <c r="H2151" s="47">
        <v>60</v>
      </c>
      <c r="I2151" s="48" t="s">
        <v>176</v>
      </c>
      <c r="J2151" s="50" t="s">
        <v>2031</v>
      </c>
      <c r="K2151" s="49">
        <v>2050000</v>
      </c>
      <c r="L2151" s="49">
        <v>2128862.2171228738</v>
      </c>
      <c r="M2151" s="50">
        <f t="shared" si="37"/>
        <v>24</v>
      </c>
      <c r="N2151" s="68" t="s">
        <v>349</v>
      </c>
    </row>
    <row r="2152" spans="1:14" ht="95.25" customHeight="1" x14ac:dyDescent="0.25">
      <c r="A2152" s="86">
        <v>2144</v>
      </c>
      <c r="B2152" s="50" t="s">
        <v>2024</v>
      </c>
      <c r="C2152" s="69" t="s">
        <v>2025</v>
      </c>
      <c r="D2152" s="69" t="s">
        <v>39</v>
      </c>
      <c r="E2152" s="69" t="s">
        <v>1465</v>
      </c>
      <c r="F2152" s="69" t="s">
        <v>1843</v>
      </c>
      <c r="G2152" s="69" t="s">
        <v>1573</v>
      </c>
      <c r="H2152" s="47">
        <v>90</v>
      </c>
      <c r="I2152" s="48" t="s">
        <v>176</v>
      </c>
      <c r="J2152" s="50" t="s">
        <v>1476</v>
      </c>
      <c r="K2152" s="49">
        <v>2050000</v>
      </c>
      <c r="L2152" s="49">
        <v>2036613.5690096281</v>
      </c>
      <c r="M2152" s="50">
        <f t="shared" si="37"/>
        <v>25</v>
      </c>
      <c r="N2152" s="68" t="s">
        <v>349</v>
      </c>
    </row>
    <row r="2153" spans="1:14" ht="95.25" customHeight="1" x14ac:dyDescent="0.25">
      <c r="A2153" s="86">
        <v>2145</v>
      </c>
      <c r="B2153" s="50" t="s">
        <v>2024</v>
      </c>
      <c r="C2153" s="69" t="s">
        <v>2025</v>
      </c>
      <c r="D2153" s="69" t="s">
        <v>39</v>
      </c>
      <c r="E2153" s="69" t="s">
        <v>1465</v>
      </c>
      <c r="F2153" s="69" t="s">
        <v>1850</v>
      </c>
      <c r="G2153" s="69" t="s">
        <v>1583</v>
      </c>
      <c r="H2153" s="47">
        <v>90</v>
      </c>
      <c r="I2153" s="48" t="s">
        <v>176</v>
      </c>
      <c r="J2153" s="50" t="s">
        <v>2035</v>
      </c>
      <c r="K2153" s="49">
        <v>2073000</v>
      </c>
      <c r="L2153" s="49">
        <v>2059463.3797838825</v>
      </c>
      <c r="M2153" s="50">
        <f t="shared" si="37"/>
        <v>26</v>
      </c>
      <c r="N2153" s="68" t="s">
        <v>349</v>
      </c>
    </row>
    <row r="2154" spans="1:14" ht="95.25" customHeight="1" x14ac:dyDescent="0.25">
      <c r="A2154" s="86">
        <v>2146</v>
      </c>
      <c r="B2154" s="50" t="s">
        <v>2024</v>
      </c>
      <c r="C2154" s="69" t="s">
        <v>2025</v>
      </c>
      <c r="D2154" s="69" t="s">
        <v>39</v>
      </c>
      <c r="E2154" s="69" t="s">
        <v>1465</v>
      </c>
      <c r="F2154" s="69" t="s">
        <v>1771</v>
      </c>
      <c r="G2154" s="69" t="s">
        <v>1570</v>
      </c>
      <c r="H2154" s="47">
        <v>120</v>
      </c>
      <c r="I2154" s="48" t="s">
        <v>176</v>
      </c>
      <c r="J2154" s="50" t="s">
        <v>2032</v>
      </c>
      <c r="K2154" s="49">
        <v>2100000</v>
      </c>
      <c r="L2154" s="49">
        <v>2180785.6858331878</v>
      </c>
      <c r="M2154" s="50">
        <f t="shared" si="37"/>
        <v>27</v>
      </c>
      <c r="N2154" s="68" t="s">
        <v>349</v>
      </c>
    </row>
    <row r="2155" spans="1:14" ht="95.25" customHeight="1" x14ac:dyDescent="0.25">
      <c r="A2155" s="86">
        <v>2147</v>
      </c>
      <c r="B2155" s="50" t="s">
        <v>2024</v>
      </c>
      <c r="C2155" s="69" t="s">
        <v>2025</v>
      </c>
      <c r="D2155" s="69" t="s">
        <v>39</v>
      </c>
      <c r="E2155" s="69" t="s">
        <v>1465</v>
      </c>
      <c r="F2155" s="69" t="s">
        <v>1829</v>
      </c>
      <c r="G2155" s="69" t="s">
        <v>1576</v>
      </c>
      <c r="H2155" s="47">
        <v>60</v>
      </c>
      <c r="I2155" s="48" t="s">
        <v>176</v>
      </c>
      <c r="J2155" s="50" t="s">
        <v>1873</v>
      </c>
      <c r="K2155" s="49">
        <v>2114000</v>
      </c>
      <c r="L2155" s="49">
        <v>2195324.2570720753</v>
      </c>
      <c r="M2155" s="50">
        <f t="shared" si="37"/>
        <v>28</v>
      </c>
      <c r="N2155" s="68" t="s">
        <v>349</v>
      </c>
    </row>
    <row r="2156" spans="1:14" ht="95.25" customHeight="1" x14ac:dyDescent="0.25">
      <c r="A2156" s="86">
        <v>2148</v>
      </c>
      <c r="B2156" s="50" t="s">
        <v>2024</v>
      </c>
      <c r="C2156" s="69" t="s">
        <v>2025</v>
      </c>
      <c r="D2156" s="69" t="s">
        <v>39</v>
      </c>
      <c r="E2156" s="69" t="s">
        <v>1465</v>
      </c>
      <c r="F2156" s="69" t="s">
        <v>1829</v>
      </c>
      <c r="G2156" s="69" t="s">
        <v>1576</v>
      </c>
      <c r="H2156" s="47">
        <v>60</v>
      </c>
      <c r="I2156" s="48" t="s">
        <v>176</v>
      </c>
      <c r="J2156" s="50" t="s">
        <v>1476</v>
      </c>
      <c r="K2156" s="49">
        <v>2141000</v>
      </c>
      <c r="L2156" s="49">
        <v>2223362.9301756453</v>
      </c>
      <c r="M2156" s="50">
        <f t="shared" si="37"/>
        <v>29</v>
      </c>
      <c r="N2156" s="68" t="s">
        <v>349</v>
      </c>
    </row>
    <row r="2157" spans="1:14" ht="95.25" customHeight="1" x14ac:dyDescent="0.25">
      <c r="A2157" s="86">
        <v>2149</v>
      </c>
      <c r="B2157" s="50" t="s">
        <v>2024</v>
      </c>
      <c r="C2157" s="69" t="s">
        <v>2025</v>
      </c>
      <c r="D2157" s="69" t="s">
        <v>39</v>
      </c>
      <c r="E2157" s="69" t="s">
        <v>1465</v>
      </c>
      <c r="F2157" s="69" t="s">
        <v>1829</v>
      </c>
      <c r="G2157" s="69" t="s">
        <v>1576</v>
      </c>
      <c r="H2157" s="47">
        <v>60</v>
      </c>
      <c r="I2157" s="48" t="s">
        <v>176</v>
      </c>
      <c r="J2157" s="50" t="s">
        <v>2031</v>
      </c>
      <c r="K2157" s="49">
        <v>2144099.34</v>
      </c>
      <c r="L2157" s="49">
        <v>2226581.4998458973</v>
      </c>
      <c r="M2157" s="50">
        <f t="shared" si="37"/>
        <v>30</v>
      </c>
      <c r="N2157" s="68" t="s">
        <v>349</v>
      </c>
    </row>
    <row r="2158" spans="1:14" ht="95.25" customHeight="1" x14ac:dyDescent="0.25">
      <c r="A2158" s="86">
        <v>2150</v>
      </c>
      <c r="B2158" s="50" t="s">
        <v>2024</v>
      </c>
      <c r="C2158" s="69" t="s">
        <v>2025</v>
      </c>
      <c r="D2158" s="69" t="s">
        <v>39</v>
      </c>
      <c r="E2158" s="69" t="s">
        <v>1465</v>
      </c>
      <c r="F2158" s="69" t="s">
        <v>1841</v>
      </c>
      <c r="G2158" s="69" t="s">
        <v>1589</v>
      </c>
      <c r="H2158" s="47">
        <v>60</v>
      </c>
      <c r="I2158" s="48" t="s">
        <v>176</v>
      </c>
      <c r="J2158" s="50" t="s">
        <v>2035</v>
      </c>
      <c r="K2158" s="49">
        <v>2154000</v>
      </c>
      <c r="L2158" s="49">
        <v>2236863.0320403269</v>
      </c>
      <c r="M2158" s="50">
        <f t="shared" si="37"/>
        <v>31</v>
      </c>
      <c r="N2158" s="68" t="s">
        <v>349</v>
      </c>
    </row>
    <row r="2159" spans="1:14" ht="95.25" customHeight="1" x14ac:dyDescent="0.25">
      <c r="A2159" s="86">
        <v>2151</v>
      </c>
      <c r="B2159" s="50" t="s">
        <v>2024</v>
      </c>
      <c r="C2159" s="69" t="s">
        <v>2025</v>
      </c>
      <c r="D2159" s="69" t="s">
        <v>46</v>
      </c>
      <c r="E2159" s="69" t="s">
        <v>1465</v>
      </c>
      <c r="F2159" s="69" t="s">
        <v>1917</v>
      </c>
      <c r="G2159" s="87" t="s">
        <v>1557</v>
      </c>
      <c r="H2159" s="47">
        <v>90</v>
      </c>
      <c r="I2159" s="48">
        <v>0</v>
      </c>
      <c r="J2159" s="50" t="s">
        <v>1476</v>
      </c>
      <c r="K2159" s="49">
        <v>2468030.4700000002</v>
      </c>
      <c r="L2159" s="49">
        <v>2468030.4700000002</v>
      </c>
      <c r="M2159" s="50">
        <f t="shared" si="37"/>
        <v>32</v>
      </c>
      <c r="N2159" s="68" t="s">
        <v>349</v>
      </c>
    </row>
    <row r="2160" spans="1:14" ht="95.25" customHeight="1" x14ac:dyDescent="0.25">
      <c r="A2160" s="86">
        <v>2152</v>
      </c>
      <c r="B2160" s="50" t="s">
        <v>2024</v>
      </c>
      <c r="C2160" s="69" t="s">
        <v>2025</v>
      </c>
      <c r="D2160" s="69" t="s">
        <v>848</v>
      </c>
      <c r="E2160" s="69" t="s">
        <v>849</v>
      </c>
      <c r="F2160" s="69" t="s">
        <v>2036</v>
      </c>
      <c r="G2160" s="87" t="s">
        <v>2037</v>
      </c>
      <c r="H2160" s="47">
        <v>90</v>
      </c>
      <c r="I2160" s="48" t="s">
        <v>81</v>
      </c>
      <c r="J2160" s="50" t="s">
        <v>1360</v>
      </c>
      <c r="K2160" s="49">
        <v>2594318.8215000001</v>
      </c>
      <c r="L2160" s="49">
        <v>2577482.2580953571</v>
      </c>
      <c r="M2160" s="50">
        <f t="shared" si="37"/>
        <v>33</v>
      </c>
      <c r="N2160" s="68" t="s">
        <v>349</v>
      </c>
    </row>
    <row r="2161" spans="1:14" ht="95.25" customHeight="1" x14ac:dyDescent="0.25">
      <c r="A2161" s="86">
        <v>2153</v>
      </c>
      <c r="B2161" s="50" t="s">
        <v>2024</v>
      </c>
      <c r="C2161" s="69" t="s">
        <v>2025</v>
      </c>
      <c r="D2161" s="69" t="s">
        <v>9</v>
      </c>
      <c r="E2161" s="69" t="s">
        <v>1347</v>
      </c>
      <c r="F2161" s="69" t="s">
        <v>2026</v>
      </c>
      <c r="G2161" s="87" t="s">
        <v>2027</v>
      </c>
      <c r="H2161" s="47" t="s">
        <v>1399</v>
      </c>
      <c r="I2161" s="91" t="s">
        <v>81</v>
      </c>
      <c r="J2161" s="50" t="s">
        <v>1402</v>
      </c>
      <c r="K2161" s="49">
        <v>2870139</v>
      </c>
      <c r="L2161" s="49">
        <v>2849955.4034826322</v>
      </c>
      <c r="M2161" s="50">
        <f t="shared" si="37"/>
        <v>34</v>
      </c>
      <c r="N2161" s="68" t="s">
        <v>349</v>
      </c>
    </row>
    <row r="2162" spans="1:14" ht="95.25" customHeight="1" x14ac:dyDescent="0.25">
      <c r="A2162" s="86">
        <v>2154</v>
      </c>
      <c r="B2162" s="50" t="s">
        <v>2024</v>
      </c>
      <c r="C2162" s="69" t="s">
        <v>2025</v>
      </c>
      <c r="D2162" s="69" t="s">
        <v>24</v>
      </c>
      <c r="E2162" s="69" t="s">
        <v>1777</v>
      </c>
      <c r="F2162" s="69" t="s">
        <v>2038</v>
      </c>
      <c r="G2162" s="87" t="str">
        <f>F2162</f>
        <v>ML 180E28-E3 Allison</v>
      </c>
      <c r="H2162" s="47">
        <v>10</v>
      </c>
      <c r="I2162" s="48" t="s">
        <v>1668</v>
      </c>
      <c r="J2162" s="50" t="s">
        <v>1723</v>
      </c>
      <c r="K2162" s="46">
        <f>(1388637+644066+285971+50000+15000)*1.15</f>
        <v>2741225.0999999996</v>
      </c>
      <c r="L2162" s="49">
        <v>3134033.4229492126</v>
      </c>
      <c r="M2162" s="50">
        <f t="shared" si="37"/>
        <v>35</v>
      </c>
      <c r="N2162" s="68" t="s">
        <v>349</v>
      </c>
    </row>
    <row r="2163" spans="1:14" ht="95.25" customHeight="1" x14ac:dyDescent="0.25">
      <c r="A2163" s="86">
        <v>2155</v>
      </c>
      <c r="B2163" s="50" t="s">
        <v>2039</v>
      </c>
      <c r="C2163" s="69" t="s">
        <v>2040</v>
      </c>
      <c r="D2163" s="69" t="s">
        <v>39</v>
      </c>
      <c r="E2163" s="69" t="s">
        <v>1465</v>
      </c>
      <c r="F2163" s="69" t="s">
        <v>2041</v>
      </c>
      <c r="G2163" s="69" t="s">
        <v>1645</v>
      </c>
      <c r="H2163" s="47">
        <v>90</v>
      </c>
      <c r="I2163" s="48" t="s">
        <v>176</v>
      </c>
      <c r="J2163" s="50" t="s">
        <v>1873</v>
      </c>
      <c r="K2163" s="49">
        <v>1650000</v>
      </c>
      <c r="L2163" s="49">
        <v>1713474.4674403616</v>
      </c>
      <c r="M2163" s="50">
        <f t="shared" si="37"/>
        <v>1</v>
      </c>
      <c r="N2163" s="68" t="s">
        <v>349</v>
      </c>
    </row>
    <row r="2164" spans="1:14" ht="95.25" customHeight="1" x14ac:dyDescent="0.25">
      <c r="A2164" s="86">
        <v>2156</v>
      </c>
      <c r="B2164" s="50" t="s">
        <v>2039</v>
      </c>
      <c r="C2164" s="69" t="s">
        <v>2040</v>
      </c>
      <c r="D2164" s="89" t="s">
        <v>1593</v>
      </c>
      <c r="E2164" s="69" t="s">
        <v>1505</v>
      </c>
      <c r="F2164" s="69" t="s">
        <v>1602</v>
      </c>
      <c r="G2164" s="69" t="s">
        <v>1603</v>
      </c>
      <c r="H2164" s="100">
        <v>45</v>
      </c>
      <c r="I2164" s="105"/>
      <c r="J2164" s="50" t="s">
        <v>1723</v>
      </c>
      <c r="K2164" s="106">
        <v>1731523.55</v>
      </c>
      <c r="L2164" s="49">
        <v>1823753.6494657577</v>
      </c>
      <c r="M2164" s="50">
        <f t="shared" si="37"/>
        <v>2</v>
      </c>
      <c r="N2164" s="68" t="s">
        <v>349</v>
      </c>
    </row>
    <row r="2165" spans="1:14" ht="95.25" customHeight="1" x14ac:dyDescent="0.25">
      <c r="A2165" s="86">
        <v>2157</v>
      </c>
      <c r="B2165" s="50" t="s">
        <v>2039</v>
      </c>
      <c r="C2165" s="69" t="s">
        <v>2040</v>
      </c>
      <c r="D2165" s="69" t="s">
        <v>39</v>
      </c>
      <c r="E2165" s="69" t="s">
        <v>1382</v>
      </c>
      <c r="F2165" s="69" t="s">
        <v>2042</v>
      </c>
      <c r="G2165" s="69" t="s">
        <v>2043</v>
      </c>
      <c r="H2165" s="47">
        <v>90</v>
      </c>
      <c r="I2165" s="48" t="s">
        <v>176</v>
      </c>
      <c r="J2165" s="50" t="s">
        <v>1468</v>
      </c>
      <c r="K2165" s="49">
        <v>1820000</v>
      </c>
      <c r="L2165" s="49">
        <v>1788594.0143095991</v>
      </c>
      <c r="M2165" s="50">
        <f t="shared" si="37"/>
        <v>3</v>
      </c>
      <c r="N2165" s="68" t="s">
        <v>349</v>
      </c>
    </row>
    <row r="2166" spans="1:14" ht="95.25" customHeight="1" x14ac:dyDescent="0.25">
      <c r="A2166" s="86">
        <v>2158</v>
      </c>
      <c r="B2166" s="50" t="s">
        <v>2039</v>
      </c>
      <c r="C2166" s="69" t="s">
        <v>2040</v>
      </c>
      <c r="D2166" s="69" t="s">
        <v>39</v>
      </c>
      <c r="E2166" s="69" t="s">
        <v>1382</v>
      </c>
      <c r="F2166" s="69" t="s">
        <v>2044</v>
      </c>
      <c r="G2166" s="69" t="s">
        <v>2043</v>
      </c>
      <c r="H2166" s="47">
        <v>90</v>
      </c>
      <c r="I2166" s="48" t="s">
        <v>176</v>
      </c>
      <c r="J2166" s="50" t="s">
        <v>1705</v>
      </c>
      <c r="K2166" s="49">
        <v>1835000</v>
      </c>
      <c r="L2166" s="49">
        <v>1803335.1737681944</v>
      </c>
      <c r="M2166" s="50">
        <f t="shared" si="37"/>
        <v>4</v>
      </c>
      <c r="N2166" s="68" t="s">
        <v>349</v>
      </c>
    </row>
    <row r="2167" spans="1:14" ht="95.25" customHeight="1" x14ac:dyDescent="0.25">
      <c r="A2167" s="86">
        <v>2159</v>
      </c>
      <c r="B2167" s="50" t="s">
        <v>2039</v>
      </c>
      <c r="C2167" s="69" t="s">
        <v>2040</v>
      </c>
      <c r="D2167" s="69" t="s">
        <v>39</v>
      </c>
      <c r="E2167" s="69" t="s">
        <v>1465</v>
      </c>
      <c r="F2167" s="69" t="s">
        <v>2045</v>
      </c>
      <c r="G2167" s="69" t="s">
        <v>1645</v>
      </c>
      <c r="H2167" s="47">
        <v>90</v>
      </c>
      <c r="I2167" s="48" t="s">
        <v>176</v>
      </c>
      <c r="J2167" s="50" t="s">
        <v>1710</v>
      </c>
      <c r="K2167" s="49">
        <v>1840000</v>
      </c>
      <c r="L2167" s="49">
        <v>1910783.6485395548</v>
      </c>
      <c r="M2167" s="50">
        <f t="shared" si="37"/>
        <v>5</v>
      </c>
      <c r="N2167" s="68" t="s">
        <v>349</v>
      </c>
    </row>
    <row r="2168" spans="1:14" ht="95.25" customHeight="1" x14ac:dyDescent="0.25">
      <c r="A2168" s="86">
        <v>2160</v>
      </c>
      <c r="B2168" s="50" t="s">
        <v>2039</v>
      </c>
      <c r="C2168" s="69" t="s">
        <v>2040</v>
      </c>
      <c r="D2168" s="69" t="s">
        <v>39</v>
      </c>
      <c r="E2168" s="69" t="s">
        <v>1382</v>
      </c>
      <c r="F2168" s="69" t="s">
        <v>2042</v>
      </c>
      <c r="G2168" s="69" t="s">
        <v>2043</v>
      </c>
      <c r="H2168" s="47">
        <v>90</v>
      </c>
      <c r="I2168" s="48" t="s">
        <v>176</v>
      </c>
      <c r="J2168" s="50" t="s">
        <v>1768</v>
      </c>
      <c r="K2168" s="49">
        <v>1840000</v>
      </c>
      <c r="L2168" s="49">
        <v>1808248.8935877264</v>
      </c>
      <c r="M2168" s="50">
        <f t="shared" si="37"/>
        <v>6</v>
      </c>
      <c r="N2168" s="68" t="s">
        <v>349</v>
      </c>
    </row>
    <row r="2169" spans="1:14" ht="95.25" customHeight="1" x14ac:dyDescent="0.25">
      <c r="A2169" s="86">
        <v>2161</v>
      </c>
      <c r="B2169" s="50" t="s">
        <v>2039</v>
      </c>
      <c r="C2169" s="69" t="s">
        <v>2040</v>
      </c>
      <c r="D2169" s="69" t="s">
        <v>39</v>
      </c>
      <c r="E2169" s="69" t="s">
        <v>1382</v>
      </c>
      <c r="F2169" s="69" t="s">
        <v>2046</v>
      </c>
      <c r="G2169" s="69" t="s">
        <v>2043</v>
      </c>
      <c r="H2169" s="47">
        <v>90</v>
      </c>
      <c r="I2169" s="48" t="s">
        <v>176</v>
      </c>
      <c r="J2169" s="50" t="s">
        <v>1871</v>
      </c>
      <c r="K2169" s="49">
        <v>1850000</v>
      </c>
      <c r="L2169" s="49">
        <v>1818076.33322679</v>
      </c>
      <c r="M2169" s="50">
        <f t="shared" si="37"/>
        <v>7</v>
      </c>
      <c r="N2169" s="68" t="s">
        <v>349</v>
      </c>
    </row>
    <row r="2170" spans="1:14" ht="95.25" customHeight="1" x14ac:dyDescent="0.25">
      <c r="A2170" s="86">
        <v>2162</v>
      </c>
      <c r="B2170" s="50" t="s">
        <v>2039</v>
      </c>
      <c r="C2170" s="69" t="s">
        <v>2040</v>
      </c>
      <c r="D2170" s="69" t="s">
        <v>39</v>
      </c>
      <c r="E2170" s="69" t="s">
        <v>1382</v>
      </c>
      <c r="F2170" s="69" t="s">
        <v>1597</v>
      </c>
      <c r="G2170" s="69" t="s">
        <v>2047</v>
      </c>
      <c r="H2170" s="47">
        <v>90</v>
      </c>
      <c r="I2170" s="48" t="s">
        <v>176</v>
      </c>
      <c r="J2170" s="50" t="s">
        <v>1705</v>
      </c>
      <c r="K2170" s="49">
        <v>1877770</v>
      </c>
      <c r="L2170" s="49">
        <v>1950006.636803326</v>
      </c>
      <c r="M2170" s="50">
        <f t="shared" si="37"/>
        <v>8</v>
      </c>
      <c r="N2170" s="68" t="s">
        <v>349</v>
      </c>
    </row>
    <row r="2171" spans="1:14" ht="95.25" customHeight="1" x14ac:dyDescent="0.25">
      <c r="A2171" s="86">
        <v>2163</v>
      </c>
      <c r="B2171" s="50" t="s">
        <v>2039</v>
      </c>
      <c r="C2171" s="69" t="s">
        <v>2040</v>
      </c>
      <c r="D2171" s="69" t="s">
        <v>39</v>
      </c>
      <c r="E2171" s="69" t="s">
        <v>1382</v>
      </c>
      <c r="F2171" s="69" t="s">
        <v>2048</v>
      </c>
      <c r="G2171" s="69" t="s">
        <v>2043</v>
      </c>
      <c r="H2171" s="47">
        <v>90</v>
      </c>
      <c r="I2171" s="48" t="s">
        <v>176</v>
      </c>
      <c r="J2171" s="50" t="s">
        <v>1873</v>
      </c>
      <c r="K2171" s="49">
        <v>1900000</v>
      </c>
      <c r="L2171" s="49">
        <v>1867213.5314221089</v>
      </c>
      <c r="M2171" s="50">
        <f t="shared" si="37"/>
        <v>9</v>
      </c>
      <c r="N2171" s="68" t="s">
        <v>349</v>
      </c>
    </row>
    <row r="2172" spans="1:14" ht="95.25" customHeight="1" x14ac:dyDescent="0.25">
      <c r="A2172" s="86">
        <v>2164</v>
      </c>
      <c r="B2172" s="50" t="s">
        <v>2039</v>
      </c>
      <c r="C2172" s="69" t="s">
        <v>2040</v>
      </c>
      <c r="D2172" s="69" t="s">
        <v>39</v>
      </c>
      <c r="E2172" s="69" t="s">
        <v>1382</v>
      </c>
      <c r="F2172" s="69" t="s">
        <v>2049</v>
      </c>
      <c r="G2172" s="69" t="s">
        <v>2043</v>
      </c>
      <c r="H2172" s="47">
        <v>90</v>
      </c>
      <c r="I2172" s="48" t="s">
        <v>176</v>
      </c>
      <c r="J2172" s="50" t="s">
        <v>2050</v>
      </c>
      <c r="K2172" s="49">
        <v>1950000</v>
      </c>
      <c r="L2172" s="49">
        <v>1916350.7296174276</v>
      </c>
      <c r="M2172" s="50">
        <f t="shared" si="37"/>
        <v>10</v>
      </c>
      <c r="N2172" s="68" t="s">
        <v>349</v>
      </c>
    </row>
    <row r="2173" spans="1:14" ht="95.25" customHeight="1" x14ac:dyDescent="0.25">
      <c r="A2173" s="86">
        <v>2165</v>
      </c>
      <c r="B2173" s="50" t="s">
        <v>2039</v>
      </c>
      <c r="C2173" s="69" t="s">
        <v>2040</v>
      </c>
      <c r="D2173" s="69" t="s">
        <v>39</v>
      </c>
      <c r="E2173" s="69" t="s">
        <v>1382</v>
      </c>
      <c r="F2173" s="69" t="s">
        <v>1597</v>
      </c>
      <c r="G2173" s="69" t="s">
        <v>2051</v>
      </c>
      <c r="H2173" s="47">
        <v>90</v>
      </c>
      <c r="I2173" s="48" t="s">
        <v>176</v>
      </c>
      <c r="J2173" s="50" t="s">
        <v>1476</v>
      </c>
      <c r="K2173" s="49">
        <v>1960000</v>
      </c>
      <c r="L2173" s="49">
        <v>2035399.9734443082</v>
      </c>
      <c r="M2173" s="50">
        <f t="shared" si="37"/>
        <v>11</v>
      </c>
      <c r="N2173" s="68" t="s">
        <v>349</v>
      </c>
    </row>
    <row r="2174" spans="1:14" ht="95.25" customHeight="1" x14ac:dyDescent="0.25">
      <c r="A2174" s="86">
        <v>2166</v>
      </c>
      <c r="B2174" s="50" t="s">
        <v>2039</v>
      </c>
      <c r="C2174" s="69" t="s">
        <v>2040</v>
      </c>
      <c r="D2174" s="69" t="s">
        <v>39</v>
      </c>
      <c r="E2174" s="69" t="s">
        <v>1382</v>
      </c>
      <c r="F2174" s="69" t="s">
        <v>1597</v>
      </c>
      <c r="G2174" s="69" t="s">
        <v>2051</v>
      </c>
      <c r="H2174" s="47">
        <v>90</v>
      </c>
      <c r="I2174" s="48" t="s">
        <v>176</v>
      </c>
      <c r="J2174" s="50" t="s">
        <v>1555</v>
      </c>
      <c r="K2174" s="49">
        <v>1999900</v>
      </c>
      <c r="L2174" s="49">
        <v>2076834.901475139</v>
      </c>
      <c r="M2174" s="50">
        <f t="shared" si="37"/>
        <v>12</v>
      </c>
      <c r="N2174" s="68" t="s">
        <v>349</v>
      </c>
    </row>
    <row r="2175" spans="1:14" ht="95.25" customHeight="1" x14ac:dyDescent="0.25">
      <c r="A2175" s="86">
        <v>2167</v>
      </c>
      <c r="B2175" s="50" t="s">
        <v>2039</v>
      </c>
      <c r="C2175" s="69" t="s">
        <v>2040</v>
      </c>
      <c r="D2175" s="69" t="s">
        <v>1438</v>
      </c>
      <c r="E2175" s="69" t="s">
        <v>1465</v>
      </c>
      <c r="F2175" s="69" t="s">
        <v>1634</v>
      </c>
      <c r="G2175" s="69" t="s">
        <v>1635</v>
      </c>
      <c r="H2175" s="47">
        <v>60</v>
      </c>
      <c r="I2175" s="48" t="s">
        <v>81</v>
      </c>
      <c r="J2175" s="50" t="s">
        <v>2028</v>
      </c>
      <c r="K2175" s="49">
        <v>2398580.6</v>
      </c>
      <c r="L2175" s="49">
        <v>2378098.6723262789</v>
      </c>
      <c r="M2175" s="50">
        <f t="shared" si="37"/>
        <v>13</v>
      </c>
      <c r="N2175" s="68" t="s">
        <v>349</v>
      </c>
    </row>
    <row r="2176" spans="1:14" ht="95.25" customHeight="1" x14ac:dyDescent="0.25">
      <c r="A2176" s="86">
        <v>2168</v>
      </c>
      <c r="B2176" s="50" t="s">
        <v>2039</v>
      </c>
      <c r="C2176" s="69" t="s">
        <v>2040</v>
      </c>
      <c r="D2176" s="69" t="s">
        <v>1438</v>
      </c>
      <c r="E2176" s="69" t="s">
        <v>1465</v>
      </c>
      <c r="F2176" s="69" t="s">
        <v>1638</v>
      </c>
      <c r="G2176" s="69" t="s">
        <v>1639</v>
      </c>
      <c r="H2176" s="47">
        <v>60</v>
      </c>
      <c r="I2176" s="48" t="s">
        <v>81</v>
      </c>
      <c r="J2176" s="50" t="s">
        <v>2028</v>
      </c>
      <c r="K2176" s="49">
        <v>2433950</v>
      </c>
      <c r="L2176" s="49">
        <v>2413166.0464145117</v>
      </c>
      <c r="M2176" s="50">
        <f t="shared" si="37"/>
        <v>14</v>
      </c>
      <c r="N2176" s="68" t="s">
        <v>349</v>
      </c>
    </row>
    <row r="2177" spans="1:14" ht="95.25" customHeight="1" x14ac:dyDescent="0.25">
      <c r="A2177" s="86">
        <v>2169</v>
      </c>
      <c r="B2177" s="50" t="s">
        <v>2039</v>
      </c>
      <c r="C2177" s="69" t="s">
        <v>2040</v>
      </c>
      <c r="D2177" s="69" t="s">
        <v>1438</v>
      </c>
      <c r="E2177" s="69" t="s">
        <v>1465</v>
      </c>
      <c r="F2177" s="69" t="s">
        <v>1644</v>
      </c>
      <c r="G2177" s="69" t="s">
        <v>1645</v>
      </c>
      <c r="H2177" s="47">
        <v>60</v>
      </c>
      <c r="I2177" s="48" t="s">
        <v>81</v>
      </c>
      <c r="J2177" s="50" t="s">
        <v>2028</v>
      </c>
      <c r="K2177" s="49">
        <v>2468349.9500000002</v>
      </c>
      <c r="L2177" s="49">
        <v>2447272.2488173372</v>
      </c>
      <c r="M2177" s="50">
        <f t="shared" si="37"/>
        <v>15</v>
      </c>
      <c r="N2177" s="68" t="s">
        <v>349</v>
      </c>
    </row>
    <row r="2178" spans="1:14" ht="95.25" customHeight="1" x14ac:dyDescent="0.25">
      <c r="A2178" s="86">
        <v>2170</v>
      </c>
      <c r="B2178" s="50" t="s">
        <v>2039</v>
      </c>
      <c r="C2178" s="69" t="s">
        <v>2040</v>
      </c>
      <c r="D2178" s="69" t="s">
        <v>47</v>
      </c>
      <c r="E2178" s="69" t="s">
        <v>1500</v>
      </c>
      <c r="F2178" s="69" t="s">
        <v>1869</v>
      </c>
      <c r="G2178" s="87" t="s">
        <v>1639</v>
      </c>
      <c r="H2178" s="47">
        <v>45</v>
      </c>
      <c r="I2178" s="48" t="s">
        <v>1611</v>
      </c>
      <c r="J2178" s="50" t="s">
        <v>1503</v>
      </c>
      <c r="K2178" s="49">
        <v>2497181.875</v>
      </c>
      <c r="L2178" s="49">
        <v>2668912.3332648571</v>
      </c>
      <c r="M2178" s="50">
        <f t="shared" si="37"/>
        <v>16</v>
      </c>
      <c r="N2178" s="68" t="s">
        <v>349</v>
      </c>
    </row>
    <row r="2179" spans="1:14" ht="95.25" customHeight="1" x14ac:dyDescent="0.25">
      <c r="A2179" s="86">
        <v>2171</v>
      </c>
      <c r="B2179" s="50" t="s">
        <v>2039</v>
      </c>
      <c r="C2179" s="69" t="s">
        <v>2040</v>
      </c>
      <c r="D2179" s="69" t="s">
        <v>1438</v>
      </c>
      <c r="E2179" s="69" t="s">
        <v>1465</v>
      </c>
      <c r="F2179" s="69" t="s">
        <v>1644</v>
      </c>
      <c r="G2179" s="69" t="s">
        <v>1648</v>
      </c>
      <c r="H2179" s="47">
        <v>60</v>
      </c>
      <c r="I2179" s="48" t="s">
        <v>81</v>
      </c>
      <c r="J2179" s="50" t="s">
        <v>2028</v>
      </c>
      <c r="K2179" s="49">
        <v>2512068.35</v>
      </c>
      <c r="L2179" s="49">
        <v>2490617.3292354099</v>
      </c>
      <c r="M2179" s="50">
        <f t="shared" si="37"/>
        <v>17</v>
      </c>
      <c r="N2179" s="68" t="s">
        <v>349</v>
      </c>
    </row>
    <row r="2180" spans="1:14" ht="95.25" customHeight="1" x14ac:dyDescent="0.25">
      <c r="A2180" s="86">
        <v>2172</v>
      </c>
      <c r="B2180" s="50" t="s">
        <v>2039</v>
      </c>
      <c r="C2180" s="69" t="s">
        <v>2040</v>
      </c>
      <c r="D2180" s="69" t="s">
        <v>1438</v>
      </c>
      <c r="E2180" s="69" t="s">
        <v>1465</v>
      </c>
      <c r="F2180" s="69" t="s">
        <v>1653</v>
      </c>
      <c r="G2180" s="69" t="s">
        <v>1654</v>
      </c>
      <c r="H2180" s="47">
        <v>60</v>
      </c>
      <c r="I2180" s="48" t="s">
        <v>81</v>
      </c>
      <c r="J2180" s="50" t="s">
        <v>2028</v>
      </c>
      <c r="K2180" s="49">
        <v>2622598.2999999998</v>
      </c>
      <c r="L2180" s="49">
        <v>2600203.4433511035</v>
      </c>
      <c r="M2180" s="50">
        <f t="shared" si="37"/>
        <v>18</v>
      </c>
      <c r="N2180" s="68" t="s">
        <v>349</v>
      </c>
    </row>
    <row r="2181" spans="1:14" ht="95.25" customHeight="1" x14ac:dyDescent="0.25">
      <c r="A2181" s="86">
        <v>2173</v>
      </c>
      <c r="B2181" s="50" t="s">
        <v>2039</v>
      </c>
      <c r="C2181" s="69" t="s">
        <v>2040</v>
      </c>
      <c r="D2181" s="69" t="s">
        <v>1438</v>
      </c>
      <c r="E2181" s="69" t="s">
        <v>1382</v>
      </c>
      <c r="F2181" s="69" t="s">
        <v>1655</v>
      </c>
      <c r="G2181" s="69" t="s">
        <v>1655</v>
      </c>
      <c r="H2181" s="47">
        <v>60</v>
      </c>
      <c r="I2181" s="48" t="s">
        <v>176</v>
      </c>
      <c r="J2181" s="50" t="s">
        <v>2028</v>
      </c>
      <c r="K2181" s="49">
        <v>2628300</v>
      </c>
      <c r="L2181" s="49">
        <v>2568990.8712074654</v>
      </c>
      <c r="M2181" s="50">
        <f t="shared" si="37"/>
        <v>19</v>
      </c>
      <c r="N2181" s="68" t="s">
        <v>349</v>
      </c>
    </row>
    <row r="2182" spans="1:14" ht="95.25" customHeight="1" x14ac:dyDescent="0.25">
      <c r="A2182" s="86">
        <v>2174</v>
      </c>
      <c r="B2182" s="50" t="s">
        <v>2039</v>
      </c>
      <c r="C2182" s="69" t="s">
        <v>2040</v>
      </c>
      <c r="D2182" s="69" t="s">
        <v>1438</v>
      </c>
      <c r="E2182" s="69" t="s">
        <v>1465</v>
      </c>
      <c r="F2182" s="69" t="s">
        <v>1656</v>
      </c>
      <c r="G2182" s="69" t="s">
        <v>1657</v>
      </c>
      <c r="H2182" s="47">
        <v>60</v>
      </c>
      <c r="I2182" s="48" t="s">
        <v>81</v>
      </c>
      <c r="J2182" s="50" t="s">
        <v>2028</v>
      </c>
      <c r="K2182" s="49">
        <v>2647054.2000000002</v>
      </c>
      <c r="L2182" s="49">
        <v>2624450.5098539116</v>
      </c>
      <c r="M2182" s="50">
        <f t="shared" si="37"/>
        <v>20</v>
      </c>
      <c r="N2182" s="68" t="s">
        <v>349</v>
      </c>
    </row>
    <row r="2183" spans="1:14" ht="95.25" customHeight="1" x14ac:dyDescent="0.25">
      <c r="A2183" s="86">
        <v>2175</v>
      </c>
      <c r="B2183" s="50" t="s">
        <v>2039</v>
      </c>
      <c r="C2183" s="69" t="s">
        <v>2040</v>
      </c>
      <c r="D2183" s="69" t="s">
        <v>39</v>
      </c>
      <c r="E2183" s="69" t="s">
        <v>1465</v>
      </c>
      <c r="F2183" s="69" t="s">
        <v>1870</v>
      </c>
      <c r="G2183" s="69" t="s">
        <v>1645</v>
      </c>
      <c r="H2183" s="47">
        <v>90</v>
      </c>
      <c r="I2183" s="48" t="s">
        <v>176</v>
      </c>
      <c r="J2183" s="50" t="s">
        <v>1873</v>
      </c>
      <c r="K2183" s="49">
        <v>2650000</v>
      </c>
      <c r="L2183" s="49">
        <v>2751943.8416466415</v>
      </c>
      <c r="M2183" s="50">
        <f t="shared" si="37"/>
        <v>21</v>
      </c>
      <c r="N2183" s="68" t="s">
        <v>349</v>
      </c>
    </row>
    <row r="2184" spans="1:14" ht="95.25" customHeight="1" x14ac:dyDescent="0.25">
      <c r="A2184" s="86">
        <v>2176</v>
      </c>
      <c r="B2184" s="50" t="s">
        <v>2039</v>
      </c>
      <c r="C2184" s="69" t="s">
        <v>2040</v>
      </c>
      <c r="D2184" s="69" t="s">
        <v>39</v>
      </c>
      <c r="E2184" s="69" t="s">
        <v>1465</v>
      </c>
      <c r="F2184" s="69" t="s">
        <v>1870</v>
      </c>
      <c r="G2184" s="69" t="s">
        <v>1645</v>
      </c>
      <c r="H2184" s="47">
        <v>90</v>
      </c>
      <c r="I2184" s="48" t="s">
        <v>176</v>
      </c>
      <c r="J2184" s="50" t="s">
        <v>2031</v>
      </c>
      <c r="K2184" s="49">
        <v>2680000</v>
      </c>
      <c r="L2184" s="49">
        <v>2783097.9228728302</v>
      </c>
      <c r="M2184" s="50">
        <f t="shared" si="37"/>
        <v>22</v>
      </c>
      <c r="N2184" s="68" t="s">
        <v>349</v>
      </c>
    </row>
    <row r="2185" spans="1:14" ht="95.25" customHeight="1" x14ac:dyDescent="0.25">
      <c r="A2185" s="86">
        <v>2177</v>
      </c>
      <c r="B2185" s="50" t="s">
        <v>2039</v>
      </c>
      <c r="C2185" s="69" t="s">
        <v>2040</v>
      </c>
      <c r="D2185" s="69" t="s">
        <v>39</v>
      </c>
      <c r="E2185" s="69" t="s">
        <v>1465</v>
      </c>
      <c r="F2185" s="69" t="s">
        <v>1870</v>
      </c>
      <c r="G2185" s="69" t="s">
        <v>1645</v>
      </c>
      <c r="H2185" s="47">
        <v>90</v>
      </c>
      <c r="I2185" s="48" t="s">
        <v>176</v>
      </c>
      <c r="J2185" s="50" t="s">
        <v>2035</v>
      </c>
      <c r="K2185" s="49">
        <v>2684000</v>
      </c>
      <c r="L2185" s="49">
        <v>2787251.8003696548</v>
      </c>
      <c r="M2185" s="50">
        <f t="shared" si="37"/>
        <v>23</v>
      </c>
      <c r="N2185" s="68" t="s">
        <v>349</v>
      </c>
    </row>
    <row r="2186" spans="1:14" ht="95.25" customHeight="1" x14ac:dyDescent="0.25">
      <c r="A2186" s="86">
        <v>2178</v>
      </c>
      <c r="B2186" s="50" t="s">
        <v>2039</v>
      </c>
      <c r="C2186" s="69" t="s">
        <v>2040</v>
      </c>
      <c r="D2186" s="69" t="s">
        <v>39</v>
      </c>
      <c r="E2186" s="69" t="s">
        <v>1465</v>
      </c>
      <c r="F2186" s="69" t="s">
        <v>1870</v>
      </c>
      <c r="G2186" s="69" t="s">
        <v>1645</v>
      </c>
      <c r="H2186" s="47">
        <v>90</v>
      </c>
      <c r="I2186" s="48" t="s">
        <v>176</v>
      </c>
      <c r="J2186" s="50" t="s">
        <v>1871</v>
      </c>
      <c r="K2186" s="49">
        <v>2686000</v>
      </c>
      <c r="L2186" s="49">
        <v>2789328.7391180671</v>
      </c>
      <c r="M2186" s="50">
        <f t="shared" ref="M2186:M2249" si="38">IF(B2186=B2185,M2185+1,1)</f>
        <v>24</v>
      </c>
      <c r="N2186" s="68" t="s">
        <v>349</v>
      </c>
    </row>
    <row r="2187" spans="1:14" ht="95.25" customHeight="1" x14ac:dyDescent="0.25">
      <c r="A2187" s="86">
        <v>2179</v>
      </c>
      <c r="B2187" s="50" t="s">
        <v>2039</v>
      </c>
      <c r="C2187" s="69" t="s">
        <v>2040</v>
      </c>
      <c r="D2187" s="69" t="s">
        <v>39</v>
      </c>
      <c r="E2187" s="69" t="s">
        <v>1465</v>
      </c>
      <c r="F2187" s="69" t="s">
        <v>2052</v>
      </c>
      <c r="G2187" s="69" t="s">
        <v>1645</v>
      </c>
      <c r="H2187" s="47">
        <v>90</v>
      </c>
      <c r="I2187" s="48" t="s">
        <v>176</v>
      </c>
      <c r="J2187" s="50" t="s">
        <v>1873</v>
      </c>
      <c r="K2187" s="49">
        <v>2686000</v>
      </c>
      <c r="L2187" s="49">
        <v>2789328.7391180671</v>
      </c>
      <c r="M2187" s="50">
        <f t="shared" si="38"/>
        <v>25</v>
      </c>
      <c r="N2187" s="68" t="s">
        <v>349</v>
      </c>
    </row>
    <row r="2188" spans="1:14" ht="95.25" customHeight="1" x14ac:dyDescent="0.25">
      <c r="A2188" s="86">
        <v>2180</v>
      </c>
      <c r="B2188" s="50" t="s">
        <v>2039</v>
      </c>
      <c r="C2188" s="69" t="s">
        <v>2040</v>
      </c>
      <c r="D2188" s="69" t="s">
        <v>39</v>
      </c>
      <c r="E2188" s="69" t="s">
        <v>1465</v>
      </c>
      <c r="F2188" s="69" t="s">
        <v>2052</v>
      </c>
      <c r="G2188" s="69" t="s">
        <v>1645</v>
      </c>
      <c r="H2188" s="47">
        <v>90</v>
      </c>
      <c r="I2188" s="48" t="s">
        <v>176</v>
      </c>
      <c r="J2188" s="50" t="s">
        <v>1768</v>
      </c>
      <c r="K2188" s="49">
        <v>2686000</v>
      </c>
      <c r="L2188" s="49">
        <v>2789328.7391180671</v>
      </c>
      <c r="M2188" s="50">
        <f t="shared" si="38"/>
        <v>26</v>
      </c>
      <c r="N2188" s="68" t="s">
        <v>349</v>
      </c>
    </row>
    <row r="2189" spans="1:14" ht="95.25" customHeight="1" x14ac:dyDescent="0.25">
      <c r="A2189" s="86">
        <v>2181</v>
      </c>
      <c r="B2189" s="50" t="s">
        <v>2039</v>
      </c>
      <c r="C2189" s="69" t="s">
        <v>2040</v>
      </c>
      <c r="D2189" s="69" t="s">
        <v>39</v>
      </c>
      <c r="E2189" s="69" t="s">
        <v>1465</v>
      </c>
      <c r="F2189" s="69" t="s">
        <v>2052</v>
      </c>
      <c r="G2189" s="69" t="s">
        <v>1645</v>
      </c>
      <c r="H2189" s="47">
        <v>90</v>
      </c>
      <c r="I2189" s="48" t="s">
        <v>176</v>
      </c>
      <c r="J2189" s="50" t="s">
        <v>1468</v>
      </c>
      <c r="K2189" s="49">
        <v>2686000</v>
      </c>
      <c r="L2189" s="49">
        <v>2789328.7391180671</v>
      </c>
      <c r="M2189" s="50">
        <f t="shared" si="38"/>
        <v>27</v>
      </c>
      <c r="N2189" s="68" t="s">
        <v>349</v>
      </c>
    </row>
    <row r="2190" spans="1:14" ht="95.25" customHeight="1" x14ac:dyDescent="0.25">
      <c r="A2190" s="86">
        <v>2182</v>
      </c>
      <c r="B2190" s="50" t="s">
        <v>2039</v>
      </c>
      <c r="C2190" s="69" t="s">
        <v>2040</v>
      </c>
      <c r="D2190" s="69" t="s">
        <v>39</v>
      </c>
      <c r="E2190" s="69" t="s">
        <v>1465</v>
      </c>
      <c r="F2190" s="69" t="s">
        <v>2052</v>
      </c>
      <c r="G2190" s="69" t="s">
        <v>1645</v>
      </c>
      <c r="H2190" s="47">
        <v>90</v>
      </c>
      <c r="I2190" s="48" t="s">
        <v>176</v>
      </c>
      <c r="J2190" s="50" t="s">
        <v>2053</v>
      </c>
      <c r="K2190" s="49">
        <v>2686000</v>
      </c>
      <c r="L2190" s="49">
        <v>2789328.7391180671</v>
      </c>
      <c r="M2190" s="50">
        <f t="shared" si="38"/>
        <v>28</v>
      </c>
      <c r="N2190" s="68" t="s">
        <v>349</v>
      </c>
    </row>
    <row r="2191" spans="1:14" ht="95.25" customHeight="1" x14ac:dyDescent="0.25">
      <c r="A2191" s="86">
        <v>2183</v>
      </c>
      <c r="B2191" s="50" t="s">
        <v>2039</v>
      </c>
      <c r="C2191" s="69" t="s">
        <v>2040</v>
      </c>
      <c r="D2191" s="69" t="s">
        <v>39</v>
      </c>
      <c r="E2191" s="69" t="s">
        <v>1465</v>
      </c>
      <c r="F2191" s="69" t="s">
        <v>1870</v>
      </c>
      <c r="G2191" s="69" t="s">
        <v>1645</v>
      </c>
      <c r="H2191" s="47">
        <v>90</v>
      </c>
      <c r="I2191" s="48" t="s">
        <v>176</v>
      </c>
      <c r="J2191" s="50" t="s">
        <v>1710</v>
      </c>
      <c r="K2191" s="49">
        <v>2686000</v>
      </c>
      <c r="L2191" s="49">
        <v>2789328.7391180671</v>
      </c>
      <c r="M2191" s="50">
        <f t="shared" si="38"/>
        <v>29</v>
      </c>
      <c r="N2191" s="68" t="s">
        <v>349</v>
      </c>
    </row>
    <row r="2192" spans="1:14" ht="95.25" customHeight="1" x14ac:dyDescent="0.25">
      <c r="A2192" s="86">
        <v>2184</v>
      </c>
      <c r="B2192" s="50" t="s">
        <v>2039</v>
      </c>
      <c r="C2192" s="69" t="s">
        <v>2040</v>
      </c>
      <c r="D2192" s="69" t="s">
        <v>39</v>
      </c>
      <c r="E2192" s="69" t="s">
        <v>1465</v>
      </c>
      <c r="F2192" s="69" t="s">
        <v>1870</v>
      </c>
      <c r="G2192" s="69" t="s">
        <v>1645</v>
      </c>
      <c r="H2192" s="47">
        <v>90</v>
      </c>
      <c r="I2192" s="48" t="s">
        <v>176</v>
      </c>
      <c r="J2192" s="50" t="s">
        <v>1555</v>
      </c>
      <c r="K2192" s="49">
        <v>2686000</v>
      </c>
      <c r="L2192" s="49">
        <v>2789328.7391180671</v>
      </c>
      <c r="M2192" s="50">
        <f t="shared" si="38"/>
        <v>30</v>
      </c>
      <c r="N2192" s="68" t="s">
        <v>349</v>
      </c>
    </row>
    <row r="2193" spans="1:14" ht="95.25" customHeight="1" x14ac:dyDescent="0.25">
      <c r="A2193" s="86">
        <v>2185</v>
      </c>
      <c r="B2193" s="50" t="s">
        <v>2039</v>
      </c>
      <c r="C2193" s="69" t="s">
        <v>2040</v>
      </c>
      <c r="D2193" s="69" t="s">
        <v>39</v>
      </c>
      <c r="E2193" s="69" t="s">
        <v>1465</v>
      </c>
      <c r="F2193" s="69" t="s">
        <v>1669</v>
      </c>
      <c r="G2193" s="69" t="s">
        <v>1648</v>
      </c>
      <c r="H2193" s="47">
        <v>90</v>
      </c>
      <c r="I2193" s="48" t="s">
        <v>176</v>
      </c>
      <c r="J2193" s="50" t="s">
        <v>2032</v>
      </c>
      <c r="K2193" s="49">
        <v>2700000</v>
      </c>
      <c r="L2193" s="49">
        <v>2803867.310356955</v>
      </c>
      <c r="M2193" s="50">
        <f t="shared" si="38"/>
        <v>31</v>
      </c>
      <c r="N2193" s="68" t="s">
        <v>349</v>
      </c>
    </row>
    <row r="2194" spans="1:14" ht="95.25" customHeight="1" x14ac:dyDescent="0.25">
      <c r="A2194" s="86">
        <v>2186</v>
      </c>
      <c r="B2194" s="50" t="s">
        <v>2039</v>
      </c>
      <c r="C2194" s="69" t="s">
        <v>2040</v>
      </c>
      <c r="D2194" s="69" t="s">
        <v>848</v>
      </c>
      <c r="E2194" s="69" t="s">
        <v>849</v>
      </c>
      <c r="F2194" s="69" t="s">
        <v>2054</v>
      </c>
      <c r="G2194" s="87" t="s">
        <v>1641</v>
      </c>
      <c r="H2194" s="47">
        <v>90</v>
      </c>
      <c r="I2194" s="48" t="s">
        <v>81</v>
      </c>
      <c r="J2194" s="50" t="s">
        <v>1360</v>
      </c>
      <c r="K2194" s="49">
        <v>2738276.35</v>
      </c>
      <c r="L2194" s="49">
        <v>2719707.7725219559</v>
      </c>
      <c r="M2194" s="50">
        <f t="shared" si="38"/>
        <v>32</v>
      </c>
      <c r="N2194" s="68" t="s">
        <v>349</v>
      </c>
    </row>
    <row r="2195" spans="1:14" ht="95.25" customHeight="1" x14ac:dyDescent="0.25">
      <c r="A2195" s="86">
        <v>2187</v>
      </c>
      <c r="B2195" s="50" t="s">
        <v>2039</v>
      </c>
      <c r="C2195" s="69" t="s">
        <v>2040</v>
      </c>
      <c r="D2195" s="69" t="s">
        <v>47</v>
      </c>
      <c r="E2195" s="69" t="s">
        <v>1500</v>
      </c>
      <c r="F2195" s="69" t="s">
        <v>2055</v>
      </c>
      <c r="G2195" s="87" t="s">
        <v>1645</v>
      </c>
      <c r="H2195" s="47">
        <v>45</v>
      </c>
      <c r="I2195" s="48" t="s">
        <v>1646</v>
      </c>
      <c r="J2195" s="50" t="s">
        <v>2056</v>
      </c>
      <c r="K2195" s="49">
        <v>2739990</v>
      </c>
      <c r="L2195" s="49">
        <v>2928418.3011389095</v>
      </c>
      <c r="M2195" s="50">
        <f t="shared" si="38"/>
        <v>33</v>
      </c>
      <c r="N2195" s="68" t="s">
        <v>349</v>
      </c>
    </row>
    <row r="2196" spans="1:14" ht="95.25" customHeight="1" x14ac:dyDescent="0.25">
      <c r="A2196" s="86">
        <v>2188</v>
      </c>
      <c r="B2196" s="50" t="s">
        <v>2039</v>
      </c>
      <c r="C2196" s="69" t="s">
        <v>2040</v>
      </c>
      <c r="D2196" s="69" t="s">
        <v>47</v>
      </c>
      <c r="E2196" s="69" t="s">
        <v>1500</v>
      </c>
      <c r="F2196" s="69" t="s">
        <v>2057</v>
      </c>
      <c r="G2196" s="87" t="s">
        <v>1645</v>
      </c>
      <c r="H2196" s="47">
        <v>45</v>
      </c>
      <c r="I2196" s="48" t="s">
        <v>1646</v>
      </c>
      <c r="J2196" s="50" t="s">
        <v>2058</v>
      </c>
      <c r="K2196" s="49">
        <v>2752640</v>
      </c>
      <c r="L2196" s="49">
        <v>2941938.2378939367</v>
      </c>
      <c r="M2196" s="50">
        <f t="shared" si="38"/>
        <v>34</v>
      </c>
      <c r="N2196" s="68" t="s">
        <v>349</v>
      </c>
    </row>
    <row r="2197" spans="1:14" ht="95.25" customHeight="1" x14ac:dyDescent="0.25">
      <c r="A2197" s="86">
        <v>2189</v>
      </c>
      <c r="B2197" s="50" t="s">
        <v>2039</v>
      </c>
      <c r="C2197" s="69" t="s">
        <v>2040</v>
      </c>
      <c r="D2197" s="69" t="s">
        <v>848</v>
      </c>
      <c r="E2197" s="69" t="s">
        <v>849</v>
      </c>
      <c r="F2197" s="69" t="s">
        <v>1642</v>
      </c>
      <c r="G2197" s="87" t="s">
        <v>1643</v>
      </c>
      <c r="H2197" s="47">
        <v>90</v>
      </c>
      <c r="I2197" s="48" t="s">
        <v>81</v>
      </c>
      <c r="J2197" s="50" t="s">
        <v>1360</v>
      </c>
      <c r="K2197" s="49">
        <v>2759416.8699999996</v>
      </c>
      <c r="L2197" s="49">
        <v>2742867.2040549028</v>
      </c>
      <c r="M2197" s="50">
        <f t="shared" si="38"/>
        <v>35</v>
      </c>
      <c r="N2197" s="68" t="s">
        <v>349</v>
      </c>
    </row>
    <row r="2198" spans="1:14" ht="95.25" customHeight="1" x14ac:dyDescent="0.25">
      <c r="A2198" s="86">
        <v>2190</v>
      </c>
      <c r="B2198" s="50" t="s">
        <v>2039</v>
      </c>
      <c r="C2198" s="69" t="s">
        <v>2040</v>
      </c>
      <c r="D2198" s="69" t="s">
        <v>1438</v>
      </c>
      <c r="E2198" s="69" t="s">
        <v>1465</v>
      </c>
      <c r="F2198" s="69" t="s">
        <v>1660</v>
      </c>
      <c r="G2198" s="69" t="s">
        <v>1652</v>
      </c>
      <c r="H2198" s="47">
        <v>60</v>
      </c>
      <c r="I2198" s="48" t="s">
        <v>81</v>
      </c>
      <c r="J2198" s="50" t="s">
        <v>2028</v>
      </c>
      <c r="K2198" s="49">
        <v>2760339.55</v>
      </c>
      <c r="L2198" s="49">
        <v>2736768.4950944395</v>
      </c>
      <c r="M2198" s="50">
        <f t="shared" si="38"/>
        <v>36</v>
      </c>
      <c r="N2198" s="68" t="s">
        <v>349</v>
      </c>
    </row>
    <row r="2199" spans="1:14" ht="95.25" customHeight="1" x14ac:dyDescent="0.25">
      <c r="A2199" s="86">
        <v>2191</v>
      </c>
      <c r="B2199" s="50" t="s">
        <v>2039</v>
      </c>
      <c r="C2199" s="69" t="s">
        <v>2040</v>
      </c>
      <c r="D2199" s="69" t="s">
        <v>1438</v>
      </c>
      <c r="E2199" s="69" t="s">
        <v>1465</v>
      </c>
      <c r="F2199" s="69" t="s">
        <v>1661</v>
      </c>
      <c r="G2199" s="69" t="s">
        <v>1662</v>
      </c>
      <c r="H2199" s="47">
        <v>60</v>
      </c>
      <c r="I2199" s="48" t="s">
        <v>81</v>
      </c>
      <c r="J2199" s="50" t="s">
        <v>2028</v>
      </c>
      <c r="K2199" s="49">
        <v>2769084.15</v>
      </c>
      <c r="L2199" s="49">
        <v>2745438.4233220019</v>
      </c>
      <c r="M2199" s="50">
        <f t="shared" si="38"/>
        <v>37</v>
      </c>
      <c r="N2199" s="68" t="s">
        <v>349</v>
      </c>
    </row>
    <row r="2200" spans="1:14" ht="95.25" customHeight="1" x14ac:dyDescent="0.25">
      <c r="A2200" s="86">
        <v>2192</v>
      </c>
      <c r="B2200" s="50" t="s">
        <v>2039</v>
      </c>
      <c r="C2200" s="69" t="s">
        <v>2040</v>
      </c>
      <c r="D2200" s="69" t="s">
        <v>39</v>
      </c>
      <c r="E2200" s="69" t="s">
        <v>1465</v>
      </c>
      <c r="F2200" s="69" t="s">
        <v>1880</v>
      </c>
      <c r="G2200" s="69" t="s">
        <v>1664</v>
      </c>
      <c r="H2200" s="47">
        <v>90</v>
      </c>
      <c r="I2200" s="48" t="s">
        <v>176</v>
      </c>
      <c r="J2200" s="50" t="s">
        <v>2031</v>
      </c>
      <c r="K2200" s="49">
        <v>2780000</v>
      </c>
      <c r="L2200" s="49">
        <v>2761846.6935837879</v>
      </c>
      <c r="M2200" s="50">
        <f t="shared" si="38"/>
        <v>38</v>
      </c>
      <c r="N2200" s="68" t="s">
        <v>349</v>
      </c>
    </row>
    <row r="2201" spans="1:14" ht="95.25" customHeight="1" x14ac:dyDescent="0.25">
      <c r="A2201" s="86">
        <v>2193</v>
      </c>
      <c r="B2201" s="50" t="s">
        <v>2039</v>
      </c>
      <c r="C2201" s="69" t="s">
        <v>2040</v>
      </c>
      <c r="D2201" s="69" t="s">
        <v>1438</v>
      </c>
      <c r="E2201" s="69" t="s">
        <v>1465</v>
      </c>
      <c r="F2201" s="69" t="s">
        <v>1663</v>
      </c>
      <c r="G2201" s="69" t="s">
        <v>1664</v>
      </c>
      <c r="H2201" s="47">
        <v>60</v>
      </c>
      <c r="I2201" s="48" t="s">
        <v>81</v>
      </c>
      <c r="J2201" s="50" t="s">
        <v>2028</v>
      </c>
      <c r="K2201" s="49">
        <v>2785401.5</v>
      </c>
      <c r="L2201" s="49">
        <v>2761616.4364231182</v>
      </c>
      <c r="M2201" s="50">
        <f t="shared" si="38"/>
        <v>39</v>
      </c>
      <c r="N2201" s="68" t="s">
        <v>349</v>
      </c>
    </row>
    <row r="2202" spans="1:14" ht="95.25" customHeight="1" x14ac:dyDescent="0.25">
      <c r="A2202" s="86">
        <v>2194</v>
      </c>
      <c r="B2202" s="50" t="s">
        <v>2039</v>
      </c>
      <c r="C2202" s="69" t="s">
        <v>2040</v>
      </c>
      <c r="D2202" s="69" t="s">
        <v>1438</v>
      </c>
      <c r="E2202" s="69" t="s">
        <v>1465</v>
      </c>
      <c r="F2202" s="69" t="s">
        <v>1665</v>
      </c>
      <c r="G2202" s="69" t="s">
        <v>1659</v>
      </c>
      <c r="H2202" s="47">
        <v>60</v>
      </c>
      <c r="I2202" s="48" t="s">
        <v>81</v>
      </c>
      <c r="J2202" s="50" t="s">
        <v>2028</v>
      </c>
      <c r="K2202" s="49">
        <v>2785401.5</v>
      </c>
      <c r="L2202" s="49">
        <v>2761616.4364231182</v>
      </c>
      <c r="M2202" s="50">
        <f t="shared" si="38"/>
        <v>40</v>
      </c>
      <c r="N2202" s="68" t="s">
        <v>349</v>
      </c>
    </row>
    <row r="2203" spans="1:14" ht="95.25" customHeight="1" x14ac:dyDescent="0.25">
      <c r="A2203" s="86">
        <v>2195</v>
      </c>
      <c r="B2203" s="50" t="s">
        <v>2039</v>
      </c>
      <c r="C2203" s="69" t="s">
        <v>2040</v>
      </c>
      <c r="D2203" s="69" t="s">
        <v>39</v>
      </c>
      <c r="E2203" s="69" t="s">
        <v>1465</v>
      </c>
      <c r="F2203" s="69" t="s">
        <v>1880</v>
      </c>
      <c r="G2203" s="69" t="s">
        <v>1664</v>
      </c>
      <c r="H2203" s="47">
        <v>90</v>
      </c>
      <c r="I2203" s="48" t="s">
        <v>176</v>
      </c>
      <c r="J2203" s="50" t="s">
        <v>1873</v>
      </c>
      <c r="K2203" s="49">
        <v>2795000</v>
      </c>
      <c r="L2203" s="49">
        <v>2776748.7440887368</v>
      </c>
      <c r="M2203" s="50">
        <f t="shared" si="38"/>
        <v>41</v>
      </c>
      <c r="N2203" s="68" t="s">
        <v>349</v>
      </c>
    </row>
    <row r="2204" spans="1:14" ht="95.25" customHeight="1" x14ac:dyDescent="0.25">
      <c r="A2204" s="86">
        <v>2196</v>
      </c>
      <c r="B2204" s="50" t="s">
        <v>2039</v>
      </c>
      <c r="C2204" s="69" t="s">
        <v>2040</v>
      </c>
      <c r="D2204" s="69" t="s">
        <v>39</v>
      </c>
      <c r="E2204" s="69" t="s">
        <v>1465</v>
      </c>
      <c r="F2204" s="69" t="s">
        <v>1880</v>
      </c>
      <c r="G2204" s="69" t="s">
        <v>1664</v>
      </c>
      <c r="H2204" s="47">
        <v>90</v>
      </c>
      <c r="I2204" s="48" t="s">
        <v>176</v>
      </c>
      <c r="J2204" s="50" t="s">
        <v>2035</v>
      </c>
      <c r="K2204" s="49">
        <v>2802000</v>
      </c>
      <c r="L2204" s="49">
        <v>2783703.0343243792</v>
      </c>
      <c r="M2204" s="50">
        <f t="shared" si="38"/>
        <v>42</v>
      </c>
      <c r="N2204" s="68" t="s">
        <v>349</v>
      </c>
    </row>
    <row r="2205" spans="1:14" ht="95.25" customHeight="1" x14ac:dyDescent="0.25">
      <c r="A2205" s="86">
        <v>2197</v>
      </c>
      <c r="B2205" s="50" t="s">
        <v>2039</v>
      </c>
      <c r="C2205" s="69" t="s">
        <v>2040</v>
      </c>
      <c r="D2205" s="69" t="s">
        <v>39</v>
      </c>
      <c r="E2205" s="69" t="s">
        <v>1465</v>
      </c>
      <c r="F2205" s="69" t="s">
        <v>1880</v>
      </c>
      <c r="G2205" s="69" t="s">
        <v>1664</v>
      </c>
      <c r="H2205" s="47">
        <v>90</v>
      </c>
      <c r="I2205" s="48" t="s">
        <v>176</v>
      </c>
      <c r="J2205" s="50" t="s">
        <v>1723</v>
      </c>
      <c r="K2205" s="49">
        <v>2802500</v>
      </c>
      <c r="L2205" s="49">
        <v>2784199.7693412108</v>
      </c>
      <c r="M2205" s="50">
        <f t="shared" si="38"/>
        <v>43</v>
      </c>
      <c r="N2205" s="68" t="s">
        <v>349</v>
      </c>
    </row>
    <row r="2206" spans="1:14" ht="95.25" customHeight="1" x14ac:dyDescent="0.25">
      <c r="A2206" s="86">
        <v>2198</v>
      </c>
      <c r="B2206" s="50" t="s">
        <v>2039</v>
      </c>
      <c r="C2206" s="69" t="s">
        <v>2040</v>
      </c>
      <c r="D2206" s="69" t="s">
        <v>1353</v>
      </c>
      <c r="E2206" s="69" t="s">
        <v>1354</v>
      </c>
      <c r="F2206" s="69" t="s">
        <v>2023</v>
      </c>
      <c r="G2206" s="87" t="s">
        <v>1866</v>
      </c>
      <c r="H2206" s="50" t="s">
        <v>1356</v>
      </c>
      <c r="I2206" s="48" t="s">
        <v>81</v>
      </c>
      <c r="J2206" s="50" t="s">
        <v>2019</v>
      </c>
      <c r="K2206" s="49">
        <v>2785961</v>
      </c>
      <c r="L2206" s="49">
        <v>2763570.561174714</v>
      </c>
      <c r="M2206" s="50">
        <f t="shared" si="38"/>
        <v>44</v>
      </c>
      <c r="N2206" s="68" t="s">
        <v>349</v>
      </c>
    </row>
    <row r="2207" spans="1:14" ht="95.25" customHeight="1" x14ac:dyDescent="0.25">
      <c r="A2207" s="86">
        <v>2199</v>
      </c>
      <c r="B2207" s="50" t="s">
        <v>2039</v>
      </c>
      <c r="C2207" s="69" t="s">
        <v>2040</v>
      </c>
      <c r="D2207" s="69" t="s">
        <v>39</v>
      </c>
      <c r="E2207" s="69" t="s">
        <v>1465</v>
      </c>
      <c r="F2207" s="69" t="s">
        <v>1870</v>
      </c>
      <c r="G2207" s="69" t="s">
        <v>1645</v>
      </c>
      <c r="H2207" s="47">
        <v>90</v>
      </c>
      <c r="I2207" s="48" t="s">
        <v>176</v>
      </c>
      <c r="J2207" s="50" t="s">
        <v>1476</v>
      </c>
      <c r="K2207" s="49">
        <v>2850000</v>
      </c>
      <c r="L2207" s="49">
        <v>2959637.7164878971</v>
      </c>
      <c r="M2207" s="50">
        <f t="shared" si="38"/>
        <v>45</v>
      </c>
      <c r="N2207" s="68" t="s">
        <v>349</v>
      </c>
    </row>
    <row r="2208" spans="1:14" ht="95.25" customHeight="1" x14ac:dyDescent="0.25">
      <c r="A2208" s="86">
        <v>2200</v>
      </c>
      <c r="B2208" s="50" t="s">
        <v>2039</v>
      </c>
      <c r="C2208" s="69" t="s">
        <v>2040</v>
      </c>
      <c r="D2208" s="69" t="s">
        <v>39</v>
      </c>
      <c r="E2208" s="69" t="s">
        <v>1465</v>
      </c>
      <c r="F2208" s="69" t="s">
        <v>1880</v>
      </c>
      <c r="G2208" s="69" t="s">
        <v>1664</v>
      </c>
      <c r="H2208" s="47">
        <v>90</v>
      </c>
      <c r="I2208" s="48" t="s">
        <v>176</v>
      </c>
      <c r="J2208" s="50" t="s">
        <v>1555</v>
      </c>
      <c r="K2208" s="49">
        <v>2850000</v>
      </c>
      <c r="L2208" s="49">
        <v>2831389.5959402141</v>
      </c>
      <c r="M2208" s="50">
        <f t="shared" si="38"/>
        <v>46</v>
      </c>
      <c r="N2208" s="68" t="s">
        <v>349</v>
      </c>
    </row>
    <row r="2209" spans="1:14" ht="95.25" customHeight="1" x14ac:dyDescent="0.25">
      <c r="A2209" s="86">
        <v>2201</v>
      </c>
      <c r="B2209" s="50" t="s">
        <v>2039</v>
      </c>
      <c r="C2209" s="69" t="s">
        <v>2040</v>
      </c>
      <c r="D2209" s="69" t="s">
        <v>39</v>
      </c>
      <c r="E2209" s="69" t="s">
        <v>1465</v>
      </c>
      <c r="F2209" s="69" t="s">
        <v>1880</v>
      </c>
      <c r="G2209" s="69" t="s">
        <v>1664</v>
      </c>
      <c r="H2209" s="47">
        <v>90</v>
      </c>
      <c r="I2209" s="48" t="s">
        <v>176</v>
      </c>
      <c r="J2209" s="50" t="s">
        <v>1476</v>
      </c>
      <c r="K2209" s="49">
        <v>2850000</v>
      </c>
      <c r="L2209" s="49">
        <v>2831389.5959402141</v>
      </c>
      <c r="M2209" s="50">
        <f t="shared" si="38"/>
        <v>47</v>
      </c>
      <c r="N2209" s="68" t="s">
        <v>349</v>
      </c>
    </row>
    <row r="2210" spans="1:14" ht="95.25" customHeight="1" x14ac:dyDescent="0.25">
      <c r="A2210" s="86">
        <v>2202</v>
      </c>
      <c r="B2210" s="50" t="s">
        <v>2039</v>
      </c>
      <c r="C2210" s="69" t="s">
        <v>2040</v>
      </c>
      <c r="D2210" s="69" t="s">
        <v>138</v>
      </c>
      <c r="E2210" s="69" t="s">
        <v>1394</v>
      </c>
      <c r="F2210" s="69" t="s">
        <v>1878</v>
      </c>
      <c r="G2210" s="87" t="s">
        <v>1879</v>
      </c>
      <c r="H2210" s="50" t="s">
        <v>1356</v>
      </c>
      <c r="I2210" s="50" t="s">
        <v>81</v>
      </c>
      <c r="J2210" s="50" t="s">
        <v>2059</v>
      </c>
      <c r="K2210" s="49">
        <v>2836337</v>
      </c>
      <c r="L2210" s="49">
        <v>2813541.6952249524</v>
      </c>
      <c r="M2210" s="50">
        <f t="shared" si="38"/>
        <v>48</v>
      </c>
      <c r="N2210" s="68" t="s">
        <v>349</v>
      </c>
    </row>
    <row r="2211" spans="1:14" ht="95.25" customHeight="1" x14ac:dyDescent="0.25">
      <c r="A2211" s="86">
        <v>2203</v>
      </c>
      <c r="B2211" s="50" t="s">
        <v>2039</v>
      </c>
      <c r="C2211" s="69" t="s">
        <v>2040</v>
      </c>
      <c r="D2211" s="69" t="s">
        <v>138</v>
      </c>
      <c r="E2211" s="69" t="s">
        <v>1394</v>
      </c>
      <c r="F2211" s="69" t="s">
        <v>1612</v>
      </c>
      <c r="G2211" s="87" t="s">
        <v>1613</v>
      </c>
      <c r="H2211" s="50" t="s">
        <v>1356</v>
      </c>
      <c r="I2211" s="50" t="s">
        <v>81</v>
      </c>
      <c r="J2211" s="50" t="s">
        <v>2059</v>
      </c>
      <c r="K2211" s="49">
        <v>2880175</v>
      </c>
      <c r="L2211" s="49">
        <v>2857229.9161313232</v>
      </c>
      <c r="M2211" s="50">
        <f t="shared" si="38"/>
        <v>49</v>
      </c>
      <c r="N2211" s="68" t="s">
        <v>349</v>
      </c>
    </row>
    <row r="2212" spans="1:14" ht="95.25" customHeight="1" x14ac:dyDescent="0.25">
      <c r="A2212" s="86">
        <v>2204</v>
      </c>
      <c r="B2212" s="50" t="s">
        <v>2039</v>
      </c>
      <c r="C2212" s="69" t="s">
        <v>2040</v>
      </c>
      <c r="D2212" s="69" t="s">
        <v>47</v>
      </c>
      <c r="E2212" s="69" t="s">
        <v>1500</v>
      </c>
      <c r="F2212" s="69" t="s">
        <v>2060</v>
      </c>
      <c r="G2212" s="87" t="s">
        <v>1645</v>
      </c>
      <c r="H2212" s="47">
        <v>45</v>
      </c>
      <c r="I2212" s="48" t="s">
        <v>1646</v>
      </c>
      <c r="J2212" s="50" t="s">
        <v>2056</v>
      </c>
      <c r="K2212" s="49">
        <v>2915825</v>
      </c>
      <c r="L2212" s="49">
        <v>3116345.4220337882</v>
      </c>
      <c r="M2212" s="50">
        <f t="shared" si="38"/>
        <v>50</v>
      </c>
      <c r="N2212" s="68" t="s">
        <v>349</v>
      </c>
    </row>
    <row r="2213" spans="1:14" ht="95.25" customHeight="1" x14ac:dyDescent="0.25">
      <c r="A2213" s="86">
        <v>2205</v>
      </c>
      <c r="B2213" s="50" t="s">
        <v>2039</v>
      </c>
      <c r="C2213" s="69" t="s">
        <v>2040</v>
      </c>
      <c r="D2213" s="69" t="s">
        <v>47</v>
      </c>
      <c r="E2213" s="69" t="s">
        <v>1500</v>
      </c>
      <c r="F2213" s="69" t="s">
        <v>2061</v>
      </c>
      <c r="G2213" s="87" t="s">
        <v>1652</v>
      </c>
      <c r="H2213" s="47">
        <v>45</v>
      </c>
      <c r="I2213" s="48" t="s">
        <v>1611</v>
      </c>
      <c r="J2213" s="50" t="s">
        <v>2056</v>
      </c>
      <c r="K2213" s="49">
        <v>2942390</v>
      </c>
      <c r="L2213" s="49">
        <v>3144737.2892193459</v>
      </c>
      <c r="M2213" s="50">
        <f t="shared" si="38"/>
        <v>51</v>
      </c>
      <c r="N2213" s="68" t="s">
        <v>349</v>
      </c>
    </row>
    <row r="2214" spans="1:14" ht="95.25" customHeight="1" x14ac:dyDescent="0.25">
      <c r="A2214" s="86">
        <v>2206</v>
      </c>
      <c r="B2214" s="50" t="s">
        <v>2039</v>
      </c>
      <c r="C2214" s="69" t="s">
        <v>2040</v>
      </c>
      <c r="D2214" s="69" t="s">
        <v>44</v>
      </c>
      <c r="E2214" s="69" t="s">
        <v>1361</v>
      </c>
      <c r="F2214" s="69" t="s">
        <v>1786</v>
      </c>
      <c r="G2214" s="87" t="s">
        <v>1792</v>
      </c>
      <c r="H2214" s="47">
        <v>30</v>
      </c>
      <c r="I2214" s="48" t="s">
        <v>1790</v>
      </c>
      <c r="J2214" s="50" t="s">
        <v>2029</v>
      </c>
      <c r="K2214" s="49">
        <v>2950000</v>
      </c>
      <c r="L2214" s="49">
        <v>2932307.3073630822</v>
      </c>
      <c r="M2214" s="50">
        <f t="shared" si="38"/>
        <v>52</v>
      </c>
      <c r="N2214" s="68" t="s">
        <v>349</v>
      </c>
    </row>
    <row r="2215" spans="1:14" ht="95.25" customHeight="1" x14ac:dyDescent="0.25">
      <c r="A2215" s="86">
        <v>2207</v>
      </c>
      <c r="B2215" s="50" t="s">
        <v>2039</v>
      </c>
      <c r="C2215" s="69" t="s">
        <v>2040</v>
      </c>
      <c r="D2215" s="69" t="s">
        <v>39</v>
      </c>
      <c r="E2215" s="69" t="s">
        <v>1465</v>
      </c>
      <c r="F2215" s="69" t="s">
        <v>1671</v>
      </c>
      <c r="G2215" s="69" t="s">
        <v>1654</v>
      </c>
      <c r="H2215" s="47">
        <v>120</v>
      </c>
      <c r="I2215" s="48" t="s">
        <v>176</v>
      </c>
      <c r="J2215" s="50" t="s">
        <v>2031</v>
      </c>
      <c r="K2215" s="49">
        <v>2950000</v>
      </c>
      <c r="L2215" s="49">
        <v>3063484.6539085256</v>
      </c>
      <c r="M2215" s="50">
        <f t="shared" si="38"/>
        <v>53</v>
      </c>
      <c r="N2215" s="68" t="s">
        <v>349</v>
      </c>
    </row>
    <row r="2216" spans="1:14" ht="95.25" customHeight="1" x14ac:dyDescent="0.25">
      <c r="A2216" s="86">
        <v>2208</v>
      </c>
      <c r="B2216" s="50" t="s">
        <v>2039</v>
      </c>
      <c r="C2216" s="69" t="s">
        <v>2040</v>
      </c>
      <c r="D2216" s="69" t="s">
        <v>39</v>
      </c>
      <c r="E2216" s="69" t="s">
        <v>1465</v>
      </c>
      <c r="F2216" s="69" t="s">
        <v>1886</v>
      </c>
      <c r="G2216" s="69" t="s">
        <v>1657</v>
      </c>
      <c r="H2216" s="47">
        <v>90</v>
      </c>
      <c r="I2216" s="48" t="s">
        <v>176</v>
      </c>
      <c r="J2216" s="50" t="s">
        <v>1723</v>
      </c>
      <c r="K2216" s="49">
        <v>3080000</v>
      </c>
      <c r="L2216" s="49">
        <v>3059887.7036827579</v>
      </c>
      <c r="M2216" s="50">
        <f t="shared" si="38"/>
        <v>54</v>
      </c>
      <c r="N2216" s="68" t="s">
        <v>349</v>
      </c>
    </row>
    <row r="2217" spans="1:14" ht="95.25" customHeight="1" x14ac:dyDescent="0.25">
      <c r="A2217" s="86">
        <v>2209</v>
      </c>
      <c r="B2217" s="50" t="s">
        <v>2039</v>
      </c>
      <c r="C2217" s="69" t="s">
        <v>2040</v>
      </c>
      <c r="D2217" s="69" t="s">
        <v>47</v>
      </c>
      <c r="E2217" s="69" t="s">
        <v>1500</v>
      </c>
      <c r="F2217" s="69" t="s">
        <v>2062</v>
      </c>
      <c r="G2217" s="87" t="s">
        <v>1652</v>
      </c>
      <c r="H2217" s="47">
        <v>45</v>
      </c>
      <c r="I2217" s="48" t="s">
        <v>1611</v>
      </c>
      <c r="J2217" s="50" t="s">
        <v>2056</v>
      </c>
      <c r="K2217" s="49">
        <v>3118225</v>
      </c>
      <c r="L2217" s="49">
        <v>3332664.410114225</v>
      </c>
      <c r="M2217" s="50">
        <f t="shared" si="38"/>
        <v>55</v>
      </c>
      <c r="N2217" s="68" t="s">
        <v>349</v>
      </c>
    </row>
    <row r="2218" spans="1:14" ht="95.25" customHeight="1" x14ac:dyDescent="0.25">
      <c r="A2218" s="86">
        <v>2210</v>
      </c>
      <c r="B2218" s="50" t="s">
        <v>2039</v>
      </c>
      <c r="C2218" s="69" t="s">
        <v>2040</v>
      </c>
      <c r="D2218" s="69" t="s">
        <v>39</v>
      </c>
      <c r="E2218" s="69" t="s">
        <v>1465</v>
      </c>
      <c r="F2218" s="69" t="s">
        <v>1651</v>
      </c>
      <c r="G2218" s="69" t="s">
        <v>1652</v>
      </c>
      <c r="H2218" s="47">
        <v>120</v>
      </c>
      <c r="I2218" s="48" t="s">
        <v>176</v>
      </c>
      <c r="J2218" s="50" t="s">
        <v>1873</v>
      </c>
      <c r="K2218" s="49">
        <v>3150050</v>
      </c>
      <c r="L2218" s="49">
        <v>3271230.452218492</v>
      </c>
      <c r="M2218" s="50">
        <f t="shared" si="38"/>
        <v>56</v>
      </c>
      <c r="N2218" s="68" t="s">
        <v>349</v>
      </c>
    </row>
    <row r="2219" spans="1:14" ht="95.25" customHeight="1" x14ac:dyDescent="0.25">
      <c r="A2219" s="86">
        <v>2211</v>
      </c>
      <c r="B2219" s="50" t="s">
        <v>2039</v>
      </c>
      <c r="C2219" s="69" t="s">
        <v>2040</v>
      </c>
      <c r="D2219" s="69" t="s">
        <v>39</v>
      </c>
      <c r="E2219" s="69" t="s">
        <v>1465</v>
      </c>
      <c r="F2219" s="69" t="s">
        <v>1672</v>
      </c>
      <c r="G2219" s="69" t="s">
        <v>1662</v>
      </c>
      <c r="H2219" s="47">
        <v>90</v>
      </c>
      <c r="I2219" s="48" t="s">
        <v>176</v>
      </c>
      <c r="J2219" s="50" t="s">
        <v>2032</v>
      </c>
      <c r="K2219" s="49">
        <v>3151000</v>
      </c>
      <c r="L2219" s="49">
        <v>3272216.9981239876</v>
      </c>
      <c r="M2219" s="50">
        <f t="shared" si="38"/>
        <v>57</v>
      </c>
      <c r="N2219" s="68" t="s">
        <v>349</v>
      </c>
    </row>
    <row r="2220" spans="1:14" ht="95.25" customHeight="1" x14ac:dyDescent="0.25">
      <c r="A2220" s="86">
        <v>2212</v>
      </c>
      <c r="B2220" s="50" t="s">
        <v>2039</v>
      </c>
      <c r="C2220" s="69" t="s">
        <v>2040</v>
      </c>
      <c r="D2220" s="69" t="s">
        <v>39</v>
      </c>
      <c r="E2220" s="69" t="s">
        <v>1465</v>
      </c>
      <c r="F2220" s="69" t="s">
        <v>1651</v>
      </c>
      <c r="G2220" s="69" t="s">
        <v>1652</v>
      </c>
      <c r="H2220" s="47">
        <v>120</v>
      </c>
      <c r="I2220" s="48" t="s">
        <v>176</v>
      </c>
      <c r="J2220" s="50" t="s">
        <v>2031</v>
      </c>
      <c r="K2220" s="49">
        <v>3187000</v>
      </c>
      <c r="L2220" s="49">
        <v>3309601.8955954136</v>
      </c>
      <c r="M2220" s="50">
        <f t="shared" si="38"/>
        <v>58</v>
      </c>
      <c r="N2220" s="68" t="s">
        <v>349</v>
      </c>
    </row>
    <row r="2221" spans="1:14" ht="95.25" customHeight="1" x14ac:dyDescent="0.25">
      <c r="A2221" s="86">
        <v>2213</v>
      </c>
      <c r="B2221" s="50" t="s">
        <v>2039</v>
      </c>
      <c r="C2221" s="69" t="s">
        <v>2040</v>
      </c>
      <c r="D2221" s="69" t="s">
        <v>39</v>
      </c>
      <c r="E2221" s="69" t="s">
        <v>1465</v>
      </c>
      <c r="F2221" s="69" t="s">
        <v>1651</v>
      </c>
      <c r="G2221" s="69" t="s">
        <v>1652</v>
      </c>
      <c r="H2221" s="47">
        <v>120</v>
      </c>
      <c r="I2221" s="48" t="s">
        <v>176</v>
      </c>
      <c r="J2221" s="50" t="s">
        <v>2035</v>
      </c>
      <c r="K2221" s="49">
        <v>3190000</v>
      </c>
      <c r="L2221" s="49">
        <v>3312717.3037180328</v>
      </c>
      <c r="M2221" s="50">
        <f t="shared" si="38"/>
        <v>59</v>
      </c>
      <c r="N2221" s="68" t="s">
        <v>349</v>
      </c>
    </row>
    <row r="2222" spans="1:14" ht="95.25" customHeight="1" x14ac:dyDescent="0.25">
      <c r="A2222" s="86">
        <v>2214</v>
      </c>
      <c r="B2222" s="50" t="s">
        <v>2039</v>
      </c>
      <c r="C2222" s="69" t="s">
        <v>2040</v>
      </c>
      <c r="D2222" s="69" t="s">
        <v>39</v>
      </c>
      <c r="E2222" s="69" t="s">
        <v>1465</v>
      </c>
      <c r="F2222" s="69" t="s">
        <v>1651</v>
      </c>
      <c r="G2222" s="69" t="s">
        <v>1652</v>
      </c>
      <c r="H2222" s="47">
        <v>120</v>
      </c>
      <c r="I2222" s="48" t="s">
        <v>176</v>
      </c>
      <c r="J2222" s="50" t="s">
        <v>1555</v>
      </c>
      <c r="K2222" s="49">
        <v>3192000</v>
      </c>
      <c r="L2222" s="49">
        <v>3314794.2424664455</v>
      </c>
      <c r="M2222" s="50">
        <f t="shared" si="38"/>
        <v>60</v>
      </c>
      <c r="N2222" s="68" t="s">
        <v>349</v>
      </c>
    </row>
    <row r="2223" spans="1:14" ht="95.25" customHeight="1" x14ac:dyDescent="0.25">
      <c r="A2223" s="86">
        <v>2215</v>
      </c>
      <c r="B2223" s="50" t="s">
        <v>2039</v>
      </c>
      <c r="C2223" s="69" t="s">
        <v>2040</v>
      </c>
      <c r="D2223" s="69" t="s">
        <v>138</v>
      </c>
      <c r="E2223" s="69" t="s">
        <v>1691</v>
      </c>
      <c r="F2223" s="69" t="s">
        <v>1804</v>
      </c>
      <c r="G2223" s="87" t="s">
        <v>1805</v>
      </c>
      <c r="H2223" s="50" t="s">
        <v>1356</v>
      </c>
      <c r="I2223" s="50" t="s">
        <v>81</v>
      </c>
      <c r="J2223" s="50" t="s">
        <v>2059</v>
      </c>
      <c r="K2223" s="49">
        <v>3190675</v>
      </c>
      <c r="L2223" s="49">
        <v>3623655.691715979</v>
      </c>
      <c r="M2223" s="50">
        <f t="shared" si="38"/>
        <v>61</v>
      </c>
      <c r="N2223" s="68" t="s">
        <v>349</v>
      </c>
    </row>
    <row r="2224" spans="1:14" ht="95.25" customHeight="1" x14ac:dyDescent="0.25">
      <c r="A2224" s="86">
        <v>2216</v>
      </c>
      <c r="B2224" s="50" t="s">
        <v>2039</v>
      </c>
      <c r="C2224" s="69" t="s">
        <v>2040</v>
      </c>
      <c r="D2224" s="69" t="s">
        <v>26</v>
      </c>
      <c r="E2224" s="69" t="s">
        <v>1394</v>
      </c>
      <c r="F2224" s="69" t="s">
        <v>1649</v>
      </c>
      <c r="G2224" s="87" t="s">
        <v>1650</v>
      </c>
      <c r="H2224" s="47">
        <v>210</v>
      </c>
      <c r="I2224" s="48" t="s">
        <v>1457</v>
      </c>
      <c r="J2224" s="50" t="s">
        <v>1434</v>
      </c>
      <c r="K2224" s="49">
        <v>3151287.5</v>
      </c>
      <c r="L2224" s="49">
        <v>3453838.6519881743</v>
      </c>
      <c r="M2224" s="50">
        <f t="shared" si="38"/>
        <v>62</v>
      </c>
      <c r="N2224" s="68" t="s">
        <v>349</v>
      </c>
    </row>
    <row r="2225" spans="1:14" ht="95.25" customHeight="1" x14ac:dyDescent="0.25">
      <c r="A2225" s="86">
        <v>2217</v>
      </c>
      <c r="B2225" s="50" t="s">
        <v>2039</v>
      </c>
      <c r="C2225" s="69" t="s">
        <v>2040</v>
      </c>
      <c r="D2225" s="69" t="s">
        <v>39</v>
      </c>
      <c r="E2225" s="69" t="s">
        <v>1465</v>
      </c>
      <c r="F2225" s="69" t="s">
        <v>1658</v>
      </c>
      <c r="G2225" s="69" t="s">
        <v>1659</v>
      </c>
      <c r="H2225" s="47">
        <v>90</v>
      </c>
      <c r="I2225" s="48" t="s">
        <v>176</v>
      </c>
      <c r="J2225" s="50" t="s">
        <v>1873</v>
      </c>
      <c r="K2225" s="49">
        <v>3260000</v>
      </c>
      <c r="L2225" s="49">
        <v>3238712.3097421397</v>
      </c>
      <c r="M2225" s="50">
        <f t="shared" si="38"/>
        <v>63</v>
      </c>
      <c r="N2225" s="68" t="s">
        <v>349</v>
      </c>
    </row>
    <row r="2226" spans="1:14" ht="95.25" customHeight="1" x14ac:dyDescent="0.25">
      <c r="A2226" s="86">
        <v>2218</v>
      </c>
      <c r="B2226" s="50" t="s">
        <v>2039</v>
      </c>
      <c r="C2226" s="69" t="s">
        <v>2040</v>
      </c>
      <c r="D2226" s="69" t="s">
        <v>39</v>
      </c>
      <c r="E2226" s="69" t="s">
        <v>1465</v>
      </c>
      <c r="F2226" s="69" t="s">
        <v>1658</v>
      </c>
      <c r="G2226" s="69" t="s">
        <v>1659</v>
      </c>
      <c r="H2226" s="47">
        <v>90</v>
      </c>
      <c r="I2226" s="48" t="s">
        <v>176</v>
      </c>
      <c r="J2226" s="50" t="s">
        <v>2031</v>
      </c>
      <c r="K2226" s="49">
        <v>3263000</v>
      </c>
      <c r="L2226" s="49">
        <v>3241692.7198431301</v>
      </c>
      <c r="M2226" s="50">
        <f t="shared" si="38"/>
        <v>64</v>
      </c>
      <c r="N2226" s="68" t="s">
        <v>349</v>
      </c>
    </row>
    <row r="2227" spans="1:14" ht="95.25" customHeight="1" x14ac:dyDescent="0.25">
      <c r="A2227" s="86">
        <v>2219</v>
      </c>
      <c r="B2227" s="50" t="s">
        <v>2039</v>
      </c>
      <c r="C2227" s="69" t="s">
        <v>2040</v>
      </c>
      <c r="D2227" s="69" t="s">
        <v>39</v>
      </c>
      <c r="E2227" s="69" t="s">
        <v>1465</v>
      </c>
      <c r="F2227" s="69" t="s">
        <v>1658</v>
      </c>
      <c r="G2227" s="69" t="s">
        <v>1659</v>
      </c>
      <c r="H2227" s="47">
        <v>90</v>
      </c>
      <c r="I2227" s="48" t="s">
        <v>176</v>
      </c>
      <c r="J2227" s="50" t="s">
        <v>2035</v>
      </c>
      <c r="K2227" s="49">
        <v>3264000</v>
      </c>
      <c r="L2227" s="49">
        <v>3242686.189876793</v>
      </c>
      <c r="M2227" s="50">
        <f t="shared" si="38"/>
        <v>65</v>
      </c>
      <c r="N2227" s="68" t="s">
        <v>349</v>
      </c>
    </row>
    <row r="2228" spans="1:14" ht="95.25" customHeight="1" x14ac:dyDescent="0.25">
      <c r="A2228" s="86">
        <v>2220</v>
      </c>
      <c r="B2228" s="50" t="s">
        <v>2039</v>
      </c>
      <c r="C2228" s="69" t="s">
        <v>2040</v>
      </c>
      <c r="D2228" s="69" t="s">
        <v>39</v>
      </c>
      <c r="E2228" s="69" t="s">
        <v>1465</v>
      </c>
      <c r="F2228" s="69" t="s">
        <v>1658</v>
      </c>
      <c r="G2228" s="69" t="s">
        <v>1659</v>
      </c>
      <c r="H2228" s="47">
        <v>90</v>
      </c>
      <c r="I2228" s="48" t="s">
        <v>176</v>
      </c>
      <c r="J2228" s="50" t="s">
        <v>1512</v>
      </c>
      <c r="K2228" s="49">
        <v>3266000</v>
      </c>
      <c r="L2228" s="49">
        <v>3244673.1299441191</v>
      </c>
      <c r="M2228" s="50">
        <f t="shared" si="38"/>
        <v>66</v>
      </c>
      <c r="N2228" s="68" t="s">
        <v>349</v>
      </c>
    </row>
    <row r="2229" spans="1:14" ht="95.25" customHeight="1" x14ac:dyDescent="0.25">
      <c r="A2229" s="86">
        <v>2221</v>
      </c>
      <c r="B2229" s="50" t="s">
        <v>2039</v>
      </c>
      <c r="C2229" s="69" t="s">
        <v>2040</v>
      </c>
      <c r="D2229" s="69" t="s">
        <v>39</v>
      </c>
      <c r="E2229" s="69" t="s">
        <v>1465</v>
      </c>
      <c r="F2229" s="69" t="s">
        <v>1658</v>
      </c>
      <c r="G2229" s="69" t="s">
        <v>1659</v>
      </c>
      <c r="H2229" s="47">
        <v>90</v>
      </c>
      <c r="I2229" s="48" t="s">
        <v>176</v>
      </c>
      <c r="J2229" s="50" t="s">
        <v>1555</v>
      </c>
      <c r="K2229" s="49">
        <v>3267000</v>
      </c>
      <c r="L2229" s="49">
        <v>3245666.599977782</v>
      </c>
      <c r="M2229" s="50">
        <f t="shared" si="38"/>
        <v>67</v>
      </c>
      <c r="N2229" s="68" t="s">
        <v>349</v>
      </c>
    </row>
    <row r="2230" spans="1:14" ht="95.25" customHeight="1" x14ac:dyDescent="0.25">
      <c r="A2230" s="86">
        <v>2222</v>
      </c>
      <c r="B2230" s="50" t="s">
        <v>2039</v>
      </c>
      <c r="C2230" s="69" t="s">
        <v>2040</v>
      </c>
      <c r="D2230" s="69" t="s">
        <v>39</v>
      </c>
      <c r="E2230" s="69" t="s">
        <v>1465</v>
      </c>
      <c r="F2230" s="69" t="s">
        <v>1658</v>
      </c>
      <c r="G2230" s="69" t="s">
        <v>1659</v>
      </c>
      <c r="H2230" s="47">
        <v>90</v>
      </c>
      <c r="I2230" s="48" t="s">
        <v>176</v>
      </c>
      <c r="J2230" s="50" t="s">
        <v>1723</v>
      </c>
      <c r="K2230" s="49">
        <v>3267500</v>
      </c>
      <c r="L2230" s="49">
        <v>3246163.3349946146</v>
      </c>
      <c r="M2230" s="50">
        <f t="shared" si="38"/>
        <v>68</v>
      </c>
      <c r="N2230" s="68" t="s">
        <v>349</v>
      </c>
    </row>
    <row r="2231" spans="1:14" ht="95.25" customHeight="1" x14ac:dyDescent="0.25">
      <c r="A2231" s="86">
        <v>2223</v>
      </c>
      <c r="B2231" s="50" t="s">
        <v>2039</v>
      </c>
      <c r="C2231" s="69" t="s">
        <v>2040</v>
      </c>
      <c r="D2231" s="69" t="s">
        <v>47</v>
      </c>
      <c r="E2231" s="69" t="s">
        <v>1500</v>
      </c>
      <c r="F2231" s="69" t="s">
        <v>2063</v>
      </c>
      <c r="G2231" s="87" t="s">
        <v>1645</v>
      </c>
      <c r="H2231" s="47">
        <v>45</v>
      </c>
      <c r="I2231" s="48" t="s">
        <v>1646</v>
      </c>
      <c r="J2231" s="50" t="s">
        <v>2058</v>
      </c>
      <c r="K2231" s="49">
        <v>3339600</v>
      </c>
      <c r="L2231" s="49">
        <v>3569263.3033272023</v>
      </c>
      <c r="M2231" s="50">
        <f t="shared" si="38"/>
        <v>69</v>
      </c>
      <c r="N2231" s="68" t="s">
        <v>349</v>
      </c>
    </row>
    <row r="2232" spans="1:14" ht="95.25" customHeight="1" x14ac:dyDescent="0.25">
      <c r="A2232" s="86">
        <v>2224</v>
      </c>
      <c r="B2232" s="50" t="s">
        <v>2039</v>
      </c>
      <c r="C2232" s="69" t="s">
        <v>2040</v>
      </c>
      <c r="D2232" s="69" t="s">
        <v>44</v>
      </c>
      <c r="E2232" s="69" t="s">
        <v>1361</v>
      </c>
      <c r="F2232" s="69" t="s">
        <v>1784</v>
      </c>
      <c r="G2232" s="87" t="s">
        <v>1791</v>
      </c>
      <c r="H2232" s="47">
        <v>30</v>
      </c>
      <c r="I2232" s="48" t="s">
        <v>1790</v>
      </c>
      <c r="J2232" s="50" t="s">
        <v>2029</v>
      </c>
      <c r="K2232" s="49">
        <v>3350000</v>
      </c>
      <c r="L2232" s="49">
        <v>3328124.6127718315</v>
      </c>
      <c r="M2232" s="50">
        <f t="shared" si="38"/>
        <v>70</v>
      </c>
      <c r="N2232" s="68" t="s">
        <v>349</v>
      </c>
    </row>
    <row r="2233" spans="1:14" ht="95.25" customHeight="1" x14ac:dyDescent="0.25">
      <c r="A2233" s="86">
        <v>2225</v>
      </c>
      <c r="B2233" s="50" t="s">
        <v>2039</v>
      </c>
      <c r="C2233" s="69" t="s">
        <v>2040</v>
      </c>
      <c r="D2233" s="69" t="s">
        <v>39</v>
      </c>
      <c r="E2233" s="69" t="s">
        <v>1465</v>
      </c>
      <c r="F2233" s="69" t="s">
        <v>1651</v>
      </c>
      <c r="G2233" s="69" t="s">
        <v>1652</v>
      </c>
      <c r="H2233" s="47">
        <v>120</v>
      </c>
      <c r="I2233" s="48" t="s">
        <v>176</v>
      </c>
      <c r="J2233" s="50" t="s">
        <v>1476</v>
      </c>
      <c r="K2233" s="49">
        <v>3350000</v>
      </c>
      <c r="L2233" s="49">
        <v>3478872.4035910373</v>
      </c>
      <c r="M2233" s="50">
        <f t="shared" si="38"/>
        <v>71</v>
      </c>
      <c r="N2233" s="68" t="s">
        <v>349</v>
      </c>
    </row>
    <row r="2234" spans="1:14" ht="95.25" customHeight="1" x14ac:dyDescent="0.25">
      <c r="A2234" s="86">
        <v>2226</v>
      </c>
      <c r="B2234" s="50" t="s">
        <v>2039</v>
      </c>
      <c r="C2234" s="69" t="s">
        <v>2040</v>
      </c>
      <c r="D2234" s="69" t="s">
        <v>39</v>
      </c>
      <c r="E2234" s="69" t="s">
        <v>1465</v>
      </c>
      <c r="F2234" s="69" t="s">
        <v>1658</v>
      </c>
      <c r="G2234" s="69" t="s">
        <v>1659</v>
      </c>
      <c r="H2234" s="47">
        <v>90</v>
      </c>
      <c r="I2234" s="48" t="s">
        <v>176</v>
      </c>
      <c r="J2234" s="50" t="s">
        <v>1476</v>
      </c>
      <c r="K2234" s="49">
        <v>3350000</v>
      </c>
      <c r="L2234" s="49">
        <v>3328124.6127718315</v>
      </c>
      <c r="M2234" s="50">
        <f t="shared" si="38"/>
        <v>72</v>
      </c>
      <c r="N2234" s="68" t="s">
        <v>349</v>
      </c>
    </row>
    <row r="2235" spans="1:14" ht="95.25" customHeight="1" x14ac:dyDescent="0.25">
      <c r="A2235" s="86">
        <v>2227</v>
      </c>
      <c r="B2235" s="50" t="s">
        <v>2039</v>
      </c>
      <c r="C2235" s="69" t="s">
        <v>2040</v>
      </c>
      <c r="D2235" s="69" t="s">
        <v>1438</v>
      </c>
      <c r="E2235" s="69" t="s">
        <v>1505</v>
      </c>
      <c r="F2235" s="69" t="s">
        <v>1602</v>
      </c>
      <c r="G2235" s="69" t="s">
        <v>1603</v>
      </c>
      <c r="H2235" s="47">
        <v>45</v>
      </c>
      <c r="I2235" s="48"/>
      <c r="J2235" s="50" t="s">
        <v>1729</v>
      </c>
      <c r="K2235" s="49">
        <v>3511471.25</v>
      </c>
      <c r="L2235" s="49">
        <v>3698510.7751965523</v>
      </c>
      <c r="M2235" s="50">
        <f t="shared" si="38"/>
        <v>73</v>
      </c>
      <c r="N2235" s="68" t="s">
        <v>349</v>
      </c>
    </row>
    <row r="2236" spans="1:14" ht="95.25" customHeight="1" x14ac:dyDescent="0.25">
      <c r="A2236" s="86">
        <v>2228</v>
      </c>
      <c r="B2236" s="50" t="s">
        <v>2039</v>
      </c>
      <c r="C2236" s="69" t="s">
        <v>2040</v>
      </c>
      <c r="D2236" s="69" t="s">
        <v>47</v>
      </c>
      <c r="E2236" s="69" t="s">
        <v>1500</v>
      </c>
      <c r="F2236" s="69" t="s">
        <v>2064</v>
      </c>
      <c r="G2236" s="87" t="s">
        <v>1652</v>
      </c>
      <c r="H2236" s="47">
        <v>45</v>
      </c>
      <c r="I2236" s="48" t="s">
        <v>1611</v>
      </c>
      <c r="J2236" s="50" t="s">
        <v>2058</v>
      </c>
      <c r="K2236" s="49">
        <v>3542000</v>
      </c>
      <c r="L2236" s="49">
        <v>3785582.2914076387</v>
      </c>
      <c r="M2236" s="50">
        <f t="shared" si="38"/>
        <v>74</v>
      </c>
      <c r="N2236" s="68" t="s">
        <v>349</v>
      </c>
    </row>
    <row r="2237" spans="1:14" ht="95.25" customHeight="1" x14ac:dyDescent="0.25">
      <c r="A2237" s="86">
        <v>2229</v>
      </c>
      <c r="B2237" s="50" t="s">
        <v>2065</v>
      </c>
      <c r="C2237" s="69" t="s">
        <v>2066</v>
      </c>
      <c r="D2237" s="69" t="s">
        <v>39</v>
      </c>
      <c r="E2237" s="69" t="s">
        <v>1382</v>
      </c>
      <c r="F2237" s="69" t="s">
        <v>1816</v>
      </c>
      <c r="G2237" s="69" t="s">
        <v>1816</v>
      </c>
      <c r="H2237" s="47">
        <v>120</v>
      </c>
      <c r="I2237" s="48"/>
      <c r="J2237" s="50" t="s">
        <v>1735</v>
      </c>
      <c r="K2237" s="49">
        <v>984294.5</v>
      </c>
      <c r="L2237" s="49">
        <v>1036723.2293918689</v>
      </c>
      <c r="M2237" s="50">
        <f t="shared" si="38"/>
        <v>1</v>
      </c>
      <c r="N2237" s="68" t="s">
        <v>349</v>
      </c>
    </row>
    <row r="2238" spans="1:14" ht="95.25" customHeight="1" x14ac:dyDescent="0.25">
      <c r="A2238" s="86">
        <v>2230</v>
      </c>
      <c r="B2238" s="50" t="s">
        <v>2065</v>
      </c>
      <c r="C2238" s="69" t="s">
        <v>2066</v>
      </c>
      <c r="D2238" s="69" t="s">
        <v>29</v>
      </c>
      <c r="E2238" s="69" t="s">
        <v>1379</v>
      </c>
      <c r="F2238" s="69" t="s">
        <v>1762</v>
      </c>
      <c r="G2238" s="69" t="s">
        <v>1762</v>
      </c>
      <c r="H2238" s="47">
        <v>45</v>
      </c>
      <c r="I2238" s="48">
        <v>132</v>
      </c>
      <c r="J2238" s="50" t="s">
        <v>2031</v>
      </c>
      <c r="K2238" s="49">
        <v>1084312</v>
      </c>
      <c r="L2238" s="49">
        <v>1122816.1268471011</v>
      </c>
      <c r="M2238" s="50">
        <f t="shared" si="38"/>
        <v>2</v>
      </c>
      <c r="N2238" s="68" t="s">
        <v>349</v>
      </c>
    </row>
    <row r="2239" spans="1:14" ht="95.25" customHeight="1" x14ac:dyDescent="0.25">
      <c r="A2239" s="86">
        <v>2231</v>
      </c>
      <c r="B2239" s="50" t="s">
        <v>2065</v>
      </c>
      <c r="C2239" s="69" t="s">
        <v>2066</v>
      </c>
      <c r="D2239" s="69" t="s">
        <v>1438</v>
      </c>
      <c r="E2239" s="69" t="s">
        <v>1382</v>
      </c>
      <c r="F2239" s="69" t="s">
        <v>1511</v>
      </c>
      <c r="G2239" s="87" t="s">
        <v>1511</v>
      </c>
      <c r="H2239" s="47">
        <v>60</v>
      </c>
      <c r="I2239" s="48" t="s">
        <v>176</v>
      </c>
      <c r="J2239" s="50" t="s">
        <v>2028</v>
      </c>
      <c r="K2239" s="49">
        <v>1141810</v>
      </c>
      <c r="L2239" s="49">
        <v>1116044.3886365313</v>
      </c>
      <c r="M2239" s="50">
        <f t="shared" si="38"/>
        <v>3</v>
      </c>
      <c r="N2239" s="68" t="s">
        <v>349</v>
      </c>
    </row>
    <row r="2240" spans="1:14" ht="95.25" customHeight="1" x14ac:dyDescent="0.25">
      <c r="A2240" s="86">
        <v>2232</v>
      </c>
      <c r="B2240" s="50" t="s">
        <v>2065</v>
      </c>
      <c r="C2240" s="69" t="s">
        <v>2066</v>
      </c>
      <c r="D2240" s="69" t="s">
        <v>1438</v>
      </c>
      <c r="E2240" s="69" t="s">
        <v>1382</v>
      </c>
      <c r="F2240" s="69" t="s">
        <v>1519</v>
      </c>
      <c r="G2240" s="69" t="s">
        <v>1519</v>
      </c>
      <c r="H2240" s="47">
        <v>60</v>
      </c>
      <c r="I2240" s="48" t="s">
        <v>176</v>
      </c>
      <c r="J2240" s="50" t="s">
        <v>2028</v>
      </c>
      <c r="K2240" s="49">
        <v>1160210</v>
      </c>
      <c r="L2240" s="49">
        <v>1134029.1818603708</v>
      </c>
      <c r="M2240" s="50">
        <f t="shared" si="38"/>
        <v>4</v>
      </c>
      <c r="N2240" s="68" t="s">
        <v>349</v>
      </c>
    </row>
    <row r="2241" spans="1:14" ht="95.25" customHeight="1" x14ac:dyDescent="0.25">
      <c r="A2241" s="86">
        <v>2233</v>
      </c>
      <c r="B2241" s="50" t="s">
        <v>2065</v>
      </c>
      <c r="C2241" s="69" t="s">
        <v>2066</v>
      </c>
      <c r="D2241" s="69" t="s">
        <v>1438</v>
      </c>
      <c r="E2241" s="69" t="s">
        <v>1382</v>
      </c>
      <c r="F2241" s="69" t="s">
        <v>1520</v>
      </c>
      <c r="G2241" s="69" t="s">
        <v>1520</v>
      </c>
      <c r="H2241" s="47">
        <v>60</v>
      </c>
      <c r="I2241" s="48" t="s">
        <v>176</v>
      </c>
      <c r="J2241" s="50" t="s">
        <v>2028</v>
      </c>
      <c r="K2241" s="49">
        <v>1160210</v>
      </c>
      <c r="L2241" s="49">
        <v>1134029.1818603708</v>
      </c>
      <c r="M2241" s="50">
        <f t="shared" si="38"/>
        <v>5</v>
      </c>
      <c r="N2241" s="68" t="s">
        <v>349</v>
      </c>
    </row>
    <row r="2242" spans="1:14" ht="95.25" customHeight="1" x14ac:dyDescent="0.25">
      <c r="A2242" s="86">
        <v>2234</v>
      </c>
      <c r="B2242" s="50" t="s">
        <v>2065</v>
      </c>
      <c r="C2242" s="69" t="s">
        <v>2066</v>
      </c>
      <c r="D2242" s="69" t="s">
        <v>29</v>
      </c>
      <c r="E2242" s="69" t="s">
        <v>1379</v>
      </c>
      <c r="F2242" s="69" t="s">
        <v>1762</v>
      </c>
      <c r="G2242" s="69" t="s">
        <v>1762</v>
      </c>
      <c r="H2242" s="47">
        <v>45</v>
      </c>
      <c r="I2242" s="48">
        <v>132</v>
      </c>
      <c r="J2242" s="50" t="s">
        <v>1461</v>
      </c>
      <c r="K2242" s="49">
        <v>1190750</v>
      </c>
      <c r="L2242" s="49">
        <v>1233033.7606179637</v>
      </c>
      <c r="M2242" s="50">
        <f t="shared" si="38"/>
        <v>6</v>
      </c>
      <c r="N2242" s="68" t="s">
        <v>349</v>
      </c>
    </row>
    <row r="2243" spans="1:14" ht="95.25" customHeight="1" x14ac:dyDescent="0.25">
      <c r="A2243" s="86">
        <v>2235</v>
      </c>
      <c r="B2243" s="50" t="s">
        <v>2065</v>
      </c>
      <c r="C2243" s="69" t="s">
        <v>2066</v>
      </c>
      <c r="D2243" s="69" t="s">
        <v>45</v>
      </c>
      <c r="E2243" s="69" t="s">
        <v>1405</v>
      </c>
      <c r="F2243" s="69" t="s">
        <v>1513</v>
      </c>
      <c r="G2243" s="87" t="s">
        <v>1514</v>
      </c>
      <c r="H2243" s="47">
        <v>30</v>
      </c>
      <c r="I2243" s="48">
        <v>0.67</v>
      </c>
      <c r="J2243" s="50" t="s">
        <v>2029</v>
      </c>
      <c r="K2243" s="46">
        <v>1092682.8499999999</v>
      </c>
      <c r="L2243" s="49">
        <v>1092682.8499999996</v>
      </c>
      <c r="M2243" s="50">
        <f t="shared" si="38"/>
        <v>7</v>
      </c>
      <c r="N2243" s="68" t="s">
        <v>349</v>
      </c>
    </row>
    <row r="2244" spans="1:14" ht="95.25" customHeight="1" x14ac:dyDescent="0.25">
      <c r="A2244" s="86">
        <v>2236</v>
      </c>
      <c r="B2244" s="50" t="s">
        <v>2065</v>
      </c>
      <c r="C2244" s="69" t="s">
        <v>2066</v>
      </c>
      <c r="D2244" s="69" t="s">
        <v>1438</v>
      </c>
      <c r="E2244" s="69" t="s">
        <v>1382</v>
      </c>
      <c r="F2244" s="69" t="s">
        <v>1521</v>
      </c>
      <c r="G2244" s="87" t="s">
        <v>1521</v>
      </c>
      <c r="H2244" s="47">
        <v>60</v>
      </c>
      <c r="I2244" s="48" t="s">
        <v>176</v>
      </c>
      <c r="J2244" s="50" t="s">
        <v>2028</v>
      </c>
      <c r="K2244" s="49">
        <v>1226910</v>
      </c>
      <c r="L2244" s="49">
        <v>1199224.057296789</v>
      </c>
      <c r="M2244" s="50">
        <f t="shared" si="38"/>
        <v>8</v>
      </c>
      <c r="N2244" s="68" t="s">
        <v>349</v>
      </c>
    </row>
    <row r="2245" spans="1:14" ht="95.25" customHeight="1" x14ac:dyDescent="0.25">
      <c r="A2245" s="86">
        <v>2237</v>
      </c>
      <c r="B2245" s="50" t="s">
        <v>2065</v>
      </c>
      <c r="C2245" s="69" t="s">
        <v>2066</v>
      </c>
      <c r="D2245" s="69" t="s">
        <v>45</v>
      </c>
      <c r="E2245" s="69" t="s">
        <v>1405</v>
      </c>
      <c r="F2245" s="69" t="s">
        <v>1516</v>
      </c>
      <c r="G2245" s="87" t="s">
        <v>1517</v>
      </c>
      <c r="H2245" s="47">
        <v>30</v>
      </c>
      <c r="I2245" s="48">
        <v>0.87</v>
      </c>
      <c r="J2245" s="50" t="s">
        <v>2029</v>
      </c>
      <c r="K2245" s="46">
        <v>1155932.8499999999</v>
      </c>
      <c r="L2245" s="49">
        <v>1155932.8499999996</v>
      </c>
      <c r="M2245" s="50">
        <f t="shared" si="38"/>
        <v>9</v>
      </c>
      <c r="N2245" s="68" t="s">
        <v>349</v>
      </c>
    </row>
    <row r="2246" spans="1:14" ht="95.25" customHeight="1" x14ac:dyDescent="0.25">
      <c r="A2246" s="86">
        <v>2238</v>
      </c>
      <c r="B2246" s="50" t="s">
        <v>2065</v>
      </c>
      <c r="C2246" s="69" t="s">
        <v>2066</v>
      </c>
      <c r="D2246" s="69" t="s">
        <v>39</v>
      </c>
      <c r="E2246" s="69" t="s">
        <v>1526</v>
      </c>
      <c r="F2246" s="69" t="s">
        <v>1763</v>
      </c>
      <c r="G2246" s="69" t="s">
        <v>1763</v>
      </c>
      <c r="H2246" s="47">
        <v>120</v>
      </c>
      <c r="I2246" s="48"/>
      <c r="J2246" s="50" t="s">
        <v>1873</v>
      </c>
      <c r="K2246" s="49">
        <v>1258608</v>
      </c>
      <c r="L2246" s="49">
        <v>1325648.1167967934</v>
      </c>
      <c r="M2246" s="50">
        <f t="shared" si="38"/>
        <v>10</v>
      </c>
      <c r="N2246" s="68" t="s">
        <v>349</v>
      </c>
    </row>
    <row r="2247" spans="1:14" ht="95.25" customHeight="1" x14ac:dyDescent="0.25">
      <c r="A2247" s="86">
        <v>2239</v>
      </c>
      <c r="B2247" s="50" t="s">
        <v>2065</v>
      </c>
      <c r="C2247" s="69" t="s">
        <v>2066</v>
      </c>
      <c r="D2247" s="69" t="s">
        <v>1438</v>
      </c>
      <c r="E2247" s="69" t="s">
        <v>1382</v>
      </c>
      <c r="F2247" s="69" t="s">
        <v>1524</v>
      </c>
      <c r="G2247" s="69" t="s">
        <v>1524</v>
      </c>
      <c r="H2247" s="47">
        <v>60</v>
      </c>
      <c r="I2247" s="48" t="s">
        <v>176</v>
      </c>
      <c r="J2247" s="50" t="s">
        <v>2028</v>
      </c>
      <c r="K2247" s="49">
        <v>1277510</v>
      </c>
      <c r="L2247" s="49">
        <v>1248682.2386623477</v>
      </c>
      <c r="M2247" s="50">
        <f t="shared" si="38"/>
        <v>11</v>
      </c>
      <c r="N2247" s="68" t="s">
        <v>349</v>
      </c>
    </row>
    <row r="2248" spans="1:14" ht="95.25" customHeight="1" x14ac:dyDescent="0.25">
      <c r="A2248" s="86">
        <v>2240</v>
      </c>
      <c r="B2248" s="50" t="s">
        <v>2065</v>
      </c>
      <c r="C2248" s="69" t="s">
        <v>2066</v>
      </c>
      <c r="D2248" s="69" t="s">
        <v>1438</v>
      </c>
      <c r="E2248" s="69" t="s">
        <v>1526</v>
      </c>
      <c r="F2248" s="69" t="s">
        <v>1527</v>
      </c>
      <c r="G2248" s="87" t="s">
        <v>1535</v>
      </c>
      <c r="H2248" s="47">
        <v>60</v>
      </c>
      <c r="I2248" s="48" t="s">
        <v>176</v>
      </c>
      <c r="J2248" s="50" t="s">
        <v>2028</v>
      </c>
      <c r="K2248" s="49">
        <v>1385610</v>
      </c>
      <c r="L2248" s="49">
        <v>1401995.7965005895</v>
      </c>
      <c r="M2248" s="50">
        <f t="shared" si="38"/>
        <v>12</v>
      </c>
      <c r="N2248" s="68" t="s">
        <v>349</v>
      </c>
    </row>
    <row r="2249" spans="1:14" ht="95.25" customHeight="1" x14ac:dyDescent="0.25">
      <c r="A2249" s="86">
        <v>2241</v>
      </c>
      <c r="B2249" s="50" t="s">
        <v>2065</v>
      </c>
      <c r="C2249" s="69" t="s">
        <v>2066</v>
      </c>
      <c r="D2249" s="69" t="s">
        <v>1438</v>
      </c>
      <c r="E2249" s="69" t="s">
        <v>1526</v>
      </c>
      <c r="F2249" s="69" t="s">
        <v>1527</v>
      </c>
      <c r="G2249" s="87" t="s">
        <v>1528</v>
      </c>
      <c r="H2249" s="47">
        <v>60</v>
      </c>
      <c r="I2249" s="48" t="s">
        <v>176</v>
      </c>
      <c r="J2249" s="50" t="s">
        <v>2028</v>
      </c>
      <c r="K2249" s="49">
        <v>1392510</v>
      </c>
      <c r="L2249" s="49">
        <v>1408977.3937724438</v>
      </c>
      <c r="M2249" s="50">
        <f t="shared" si="38"/>
        <v>13</v>
      </c>
      <c r="N2249" s="68" t="s">
        <v>349</v>
      </c>
    </row>
    <row r="2250" spans="1:14" ht="95.25" customHeight="1" x14ac:dyDescent="0.25">
      <c r="A2250" s="86">
        <v>2242</v>
      </c>
      <c r="B2250" s="50" t="s">
        <v>2065</v>
      </c>
      <c r="C2250" s="69" t="s">
        <v>2066</v>
      </c>
      <c r="D2250" s="69" t="s">
        <v>1438</v>
      </c>
      <c r="E2250" s="69" t="s">
        <v>1526</v>
      </c>
      <c r="F2250" s="69" t="s">
        <v>1527</v>
      </c>
      <c r="G2250" s="87" t="s">
        <v>1544</v>
      </c>
      <c r="H2250" s="47">
        <v>60</v>
      </c>
      <c r="I2250" s="48" t="s">
        <v>176</v>
      </c>
      <c r="J2250" s="50" t="s">
        <v>2028</v>
      </c>
      <c r="K2250" s="49">
        <v>1437360</v>
      </c>
      <c r="L2250" s="49">
        <v>1454357.7760394965</v>
      </c>
      <c r="M2250" s="50">
        <f t="shared" ref="M2250:M2313" si="39">IF(B2250=B2249,M2249+1,1)</f>
        <v>14</v>
      </c>
      <c r="N2250" s="68" t="s">
        <v>349</v>
      </c>
    </row>
    <row r="2251" spans="1:14" ht="95.25" customHeight="1" x14ac:dyDescent="0.25">
      <c r="A2251" s="86">
        <v>2243</v>
      </c>
      <c r="B2251" s="50" t="s">
        <v>2065</v>
      </c>
      <c r="C2251" s="69" t="s">
        <v>2066</v>
      </c>
      <c r="D2251" s="69" t="s">
        <v>39</v>
      </c>
      <c r="E2251" s="69" t="s">
        <v>1465</v>
      </c>
      <c r="F2251" s="69" t="s">
        <v>1824</v>
      </c>
      <c r="G2251" s="69" t="s">
        <v>1825</v>
      </c>
      <c r="H2251" s="47">
        <v>60</v>
      </c>
      <c r="I2251" s="48" t="s">
        <v>176</v>
      </c>
      <c r="J2251" s="50" t="s">
        <v>1723</v>
      </c>
      <c r="K2251" s="49">
        <v>1450000</v>
      </c>
      <c r="L2251" s="49">
        <v>1505780.5925991058</v>
      </c>
      <c r="M2251" s="50">
        <f t="shared" si="39"/>
        <v>15</v>
      </c>
      <c r="N2251" s="68" t="s">
        <v>349</v>
      </c>
    </row>
    <row r="2252" spans="1:14" ht="95.25" customHeight="1" x14ac:dyDescent="0.25">
      <c r="A2252" s="86">
        <v>2244</v>
      </c>
      <c r="B2252" s="50" t="s">
        <v>2065</v>
      </c>
      <c r="C2252" s="69" t="s">
        <v>2066</v>
      </c>
      <c r="D2252" s="69" t="s">
        <v>39</v>
      </c>
      <c r="E2252" s="69" t="s">
        <v>1465</v>
      </c>
      <c r="F2252" s="69" t="s">
        <v>1828</v>
      </c>
      <c r="G2252" s="69" t="s">
        <v>1550</v>
      </c>
      <c r="H2252" s="47">
        <v>90</v>
      </c>
      <c r="I2252" s="48" t="s">
        <v>176</v>
      </c>
      <c r="J2252" s="50" t="s">
        <v>1873</v>
      </c>
      <c r="K2252" s="49">
        <v>1450000</v>
      </c>
      <c r="L2252" s="49">
        <v>1505780.5925991058</v>
      </c>
      <c r="M2252" s="50">
        <f t="shared" si="39"/>
        <v>16</v>
      </c>
      <c r="N2252" s="68" t="s">
        <v>349</v>
      </c>
    </row>
    <row r="2253" spans="1:14" ht="95.25" customHeight="1" x14ac:dyDescent="0.25">
      <c r="A2253" s="86">
        <v>2245</v>
      </c>
      <c r="B2253" s="50" t="s">
        <v>2065</v>
      </c>
      <c r="C2253" s="69" t="s">
        <v>2066</v>
      </c>
      <c r="D2253" s="69" t="s">
        <v>39</v>
      </c>
      <c r="E2253" s="69" t="s">
        <v>1465</v>
      </c>
      <c r="F2253" s="69" t="s">
        <v>1829</v>
      </c>
      <c r="G2253" s="69" t="s">
        <v>1576</v>
      </c>
      <c r="H2253" s="47">
        <v>60</v>
      </c>
      <c r="I2253" s="48" t="s">
        <v>176</v>
      </c>
      <c r="J2253" s="50" t="s">
        <v>2032</v>
      </c>
      <c r="K2253" s="49">
        <v>1473000</v>
      </c>
      <c r="L2253" s="49">
        <v>1529665.38820585</v>
      </c>
      <c r="M2253" s="50">
        <f t="shared" si="39"/>
        <v>17</v>
      </c>
      <c r="N2253" s="68" t="s">
        <v>349</v>
      </c>
    </row>
    <row r="2254" spans="1:14" ht="95.25" customHeight="1" x14ac:dyDescent="0.25">
      <c r="A2254" s="86">
        <v>2246</v>
      </c>
      <c r="B2254" s="50" t="s">
        <v>2065</v>
      </c>
      <c r="C2254" s="69" t="s">
        <v>2066</v>
      </c>
      <c r="D2254" s="69" t="s">
        <v>9</v>
      </c>
      <c r="E2254" s="69" t="s">
        <v>1347</v>
      </c>
      <c r="F2254" s="69" t="s">
        <v>1834</v>
      </c>
      <c r="G2254" s="87" t="s">
        <v>1833</v>
      </c>
      <c r="H2254" s="47" t="s">
        <v>1399</v>
      </c>
      <c r="I2254" s="91" t="s">
        <v>81</v>
      </c>
      <c r="J2254" s="50" t="s">
        <v>1402</v>
      </c>
      <c r="K2254" s="49">
        <v>1495971</v>
      </c>
      <c r="L2254" s="49">
        <v>1484699.4919952545</v>
      </c>
      <c r="M2254" s="50">
        <f t="shared" si="39"/>
        <v>18</v>
      </c>
      <c r="N2254" s="68" t="s">
        <v>349</v>
      </c>
    </row>
    <row r="2255" spans="1:14" ht="95.25" customHeight="1" x14ac:dyDescent="0.25">
      <c r="A2255" s="86">
        <v>2247</v>
      </c>
      <c r="B2255" s="50" t="s">
        <v>2065</v>
      </c>
      <c r="C2255" s="69" t="s">
        <v>2066</v>
      </c>
      <c r="D2255" s="69" t="s">
        <v>39</v>
      </c>
      <c r="E2255" s="69" t="s">
        <v>1465</v>
      </c>
      <c r="F2255" s="69" t="s">
        <v>1771</v>
      </c>
      <c r="G2255" s="69" t="s">
        <v>1570</v>
      </c>
      <c r="H2255" s="47">
        <v>120</v>
      </c>
      <c r="I2255" s="48" t="s">
        <v>176</v>
      </c>
      <c r="J2255" s="50" t="s">
        <v>1697</v>
      </c>
      <c r="K2255" s="49">
        <v>1503000</v>
      </c>
      <c r="L2255" s="49">
        <v>1560819.4694320385</v>
      </c>
      <c r="M2255" s="50">
        <f t="shared" si="39"/>
        <v>19</v>
      </c>
      <c r="N2255" s="68" t="s">
        <v>349</v>
      </c>
    </row>
    <row r="2256" spans="1:14" ht="95.25" customHeight="1" x14ac:dyDescent="0.25">
      <c r="A2256" s="86">
        <v>2248</v>
      </c>
      <c r="B2256" s="50" t="s">
        <v>2065</v>
      </c>
      <c r="C2256" s="69" t="s">
        <v>2066</v>
      </c>
      <c r="D2256" s="69" t="s">
        <v>39</v>
      </c>
      <c r="E2256" s="69" t="s">
        <v>1465</v>
      </c>
      <c r="F2256" s="69" t="s">
        <v>1827</v>
      </c>
      <c r="G2256" s="69" t="s">
        <v>1568</v>
      </c>
      <c r="H2256" s="47">
        <v>60</v>
      </c>
      <c r="I2256" s="48" t="s">
        <v>176</v>
      </c>
      <c r="J2256" s="50" t="s">
        <v>1697</v>
      </c>
      <c r="K2256" s="49">
        <v>1506000</v>
      </c>
      <c r="L2256" s="49">
        <v>1563934.8775546574</v>
      </c>
      <c r="M2256" s="50">
        <f t="shared" si="39"/>
        <v>20</v>
      </c>
      <c r="N2256" s="68" t="s">
        <v>349</v>
      </c>
    </row>
    <row r="2257" spans="1:14" ht="95.25" customHeight="1" x14ac:dyDescent="0.25">
      <c r="A2257" s="86">
        <v>2249</v>
      </c>
      <c r="B2257" s="50" t="s">
        <v>2065</v>
      </c>
      <c r="C2257" s="69" t="s">
        <v>2066</v>
      </c>
      <c r="D2257" s="69" t="s">
        <v>39</v>
      </c>
      <c r="E2257" s="69" t="s">
        <v>1465</v>
      </c>
      <c r="F2257" s="69" t="s">
        <v>1771</v>
      </c>
      <c r="G2257" s="69" t="s">
        <v>1570</v>
      </c>
      <c r="H2257" s="47">
        <v>120</v>
      </c>
      <c r="I2257" s="48" t="s">
        <v>176</v>
      </c>
      <c r="J2257" s="50" t="s">
        <v>1873</v>
      </c>
      <c r="K2257" s="49">
        <v>1511000</v>
      </c>
      <c r="L2257" s="49">
        <v>1569127.2244256886</v>
      </c>
      <c r="M2257" s="50">
        <f t="shared" si="39"/>
        <v>21</v>
      </c>
      <c r="N2257" s="68" t="s">
        <v>349</v>
      </c>
    </row>
    <row r="2258" spans="1:14" ht="95.25" customHeight="1" x14ac:dyDescent="0.25">
      <c r="A2258" s="86">
        <v>2250</v>
      </c>
      <c r="B2258" s="50" t="s">
        <v>2065</v>
      </c>
      <c r="C2258" s="69" t="s">
        <v>2066</v>
      </c>
      <c r="D2258" s="69" t="s">
        <v>39</v>
      </c>
      <c r="E2258" s="69" t="s">
        <v>1465</v>
      </c>
      <c r="F2258" s="69" t="s">
        <v>1771</v>
      </c>
      <c r="G2258" s="69" t="s">
        <v>1570</v>
      </c>
      <c r="H2258" s="47">
        <v>120</v>
      </c>
      <c r="I2258" s="48" t="s">
        <v>176</v>
      </c>
      <c r="J2258" s="50" t="s">
        <v>2067</v>
      </c>
      <c r="K2258" s="49">
        <v>1511500</v>
      </c>
      <c r="L2258" s="49">
        <v>1569646.459112792</v>
      </c>
      <c r="M2258" s="50">
        <f t="shared" si="39"/>
        <v>22</v>
      </c>
      <c r="N2258" s="68" t="s">
        <v>349</v>
      </c>
    </row>
    <row r="2259" spans="1:14" ht="95.25" customHeight="1" x14ac:dyDescent="0.25">
      <c r="A2259" s="86">
        <v>2251</v>
      </c>
      <c r="B2259" s="50" t="s">
        <v>2065</v>
      </c>
      <c r="C2259" s="69" t="s">
        <v>2066</v>
      </c>
      <c r="D2259" s="69" t="s">
        <v>39</v>
      </c>
      <c r="E2259" s="69" t="s">
        <v>1465</v>
      </c>
      <c r="F2259" s="69" t="s">
        <v>1771</v>
      </c>
      <c r="G2259" s="69" t="s">
        <v>1570</v>
      </c>
      <c r="H2259" s="47">
        <v>120</v>
      </c>
      <c r="I2259" s="48" t="s">
        <v>176</v>
      </c>
      <c r="J2259" s="50" t="s">
        <v>2035</v>
      </c>
      <c r="K2259" s="49">
        <v>1512000</v>
      </c>
      <c r="L2259" s="49">
        <v>1570165.693799895</v>
      </c>
      <c r="M2259" s="50">
        <f t="shared" si="39"/>
        <v>23</v>
      </c>
      <c r="N2259" s="68" t="s">
        <v>349</v>
      </c>
    </row>
    <row r="2260" spans="1:14" ht="95.25" customHeight="1" x14ac:dyDescent="0.25">
      <c r="A2260" s="86">
        <v>2252</v>
      </c>
      <c r="B2260" s="50" t="s">
        <v>2065</v>
      </c>
      <c r="C2260" s="69" t="s">
        <v>2066</v>
      </c>
      <c r="D2260" s="69" t="s">
        <v>39</v>
      </c>
      <c r="E2260" s="69" t="s">
        <v>1465</v>
      </c>
      <c r="F2260" s="69" t="s">
        <v>1771</v>
      </c>
      <c r="G2260" s="69" t="s">
        <v>1570</v>
      </c>
      <c r="H2260" s="47">
        <v>120</v>
      </c>
      <c r="I2260" s="48" t="s">
        <v>176</v>
      </c>
      <c r="J2260" s="50" t="s">
        <v>1735</v>
      </c>
      <c r="K2260" s="49">
        <v>1512500</v>
      </c>
      <c r="L2260" s="49">
        <v>1570684.9284869984</v>
      </c>
      <c r="M2260" s="50">
        <f t="shared" si="39"/>
        <v>24</v>
      </c>
      <c r="N2260" s="68" t="s">
        <v>349</v>
      </c>
    </row>
    <row r="2261" spans="1:14" ht="95.25" customHeight="1" x14ac:dyDescent="0.25">
      <c r="A2261" s="86">
        <v>2253</v>
      </c>
      <c r="B2261" s="50" t="s">
        <v>2065</v>
      </c>
      <c r="C2261" s="69" t="s">
        <v>2066</v>
      </c>
      <c r="D2261" s="69" t="s">
        <v>39</v>
      </c>
      <c r="E2261" s="69" t="s">
        <v>1465</v>
      </c>
      <c r="F2261" s="69" t="s">
        <v>1771</v>
      </c>
      <c r="G2261" s="69" t="s">
        <v>1570</v>
      </c>
      <c r="H2261" s="47">
        <v>120</v>
      </c>
      <c r="I2261" s="48" t="s">
        <v>176</v>
      </c>
      <c r="J2261" s="50" t="s">
        <v>1723</v>
      </c>
      <c r="K2261" s="49">
        <v>1513200</v>
      </c>
      <c r="L2261" s="49">
        <v>1571411.8570489427</v>
      </c>
      <c r="M2261" s="50">
        <f t="shared" si="39"/>
        <v>25</v>
      </c>
      <c r="N2261" s="68" t="s">
        <v>349</v>
      </c>
    </row>
    <row r="2262" spans="1:14" ht="95.25" customHeight="1" x14ac:dyDescent="0.25">
      <c r="A2262" s="86">
        <v>2254</v>
      </c>
      <c r="B2262" s="50" t="s">
        <v>2065</v>
      </c>
      <c r="C2262" s="69" t="s">
        <v>2066</v>
      </c>
      <c r="D2262" s="69" t="s">
        <v>44</v>
      </c>
      <c r="E2262" s="69" t="s">
        <v>1361</v>
      </c>
      <c r="F2262" s="69" t="s">
        <v>1531</v>
      </c>
      <c r="G2262" s="87" t="s">
        <v>1559</v>
      </c>
      <c r="H2262" s="47">
        <v>30</v>
      </c>
      <c r="I2262" s="48" t="s">
        <v>1363</v>
      </c>
      <c r="J2262" s="50" t="s">
        <v>2029</v>
      </c>
      <c r="K2262" s="49">
        <v>1515000</v>
      </c>
      <c r="L2262" s="49">
        <v>1505228.8597567235</v>
      </c>
      <c r="M2262" s="50">
        <f t="shared" si="39"/>
        <v>26</v>
      </c>
      <c r="N2262" s="68" t="s">
        <v>349</v>
      </c>
    </row>
    <row r="2263" spans="1:14" ht="95.25" customHeight="1" x14ac:dyDescent="0.25">
      <c r="A2263" s="86">
        <v>2255</v>
      </c>
      <c r="B2263" s="50" t="s">
        <v>2065</v>
      </c>
      <c r="C2263" s="69" t="s">
        <v>2066</v>
      </c>
      <c r="D2263" s="69" t="s">
        <v>47</v>
      </c>
      <c r="E2263" s="69" t="s">
        <v>1526</v>
      </c>
      <c r="F2263" s="69" t="s">
        <v>1527</v>
      </c>
      <c r="G2263" s="87" t="s">
        <v>1765</v>
      </c>
      <c r="H2263" s="47">
        <v>45</v>
      </c>
      <c r="I2263" s="48" t="s">
        <v>1530</v>
      </c>
      <c r="J2263" s="50" t="s">
        <v>2056</v>
      </c>
      <c r="K2263" s="49">
        <v>1520293.1</v>
      </c>
      <c r="L2263" s="49">
        <v>1610269.5987186541</v>
      </c>
      <c r="M2263" s="50">
        <f t="shared" si="39"/>
        <v>27</v>
      </c>
      <c r="N2263" s="68" t="s">
        <v>349</v>
      </c>
    </row>
    <row r="2264" spans="1:14" ht="95.25" customHeight="1" x14ac:dyDescent="0.25">
      <c r="A2264" s="86">
        <v>2256</v>
      </c>
      <c r="B2264" s="50" t="s">
        <v>2065</v>
      </c>
      <c r="C2264" s="69" t="s">
        <v>2066</v>
      </c>
      <c r="D2264" s="69" t="s">
        <v>39</v>
      </c>
      <c r="E2264" s="69" t="s">
        <v>1465</v>
      </c>
      <c r="F2264" s="69" t="s">
        <v>1823</v>
      </c>
      <c r="G2264" s="69" t="s">
        <v>1562</v>
      </c>
      <c r="H2264" s="47">
        <v>90</v>
      </c>
      <c r="I2264" s="48" t="s">
        <v>176</v>
      </c>
      <c r="J2264" s="50" t="s">
        <v>1735</v>
      </c>
      <c r="K2264" s="49">
        <v>1530000</v>
      </c>
      <c r="L2264" s="49">
        <v>1588858.142535608</v>
      </c>
      <c r="M2264" s="50">
        <f t="shared" si="39"/>
        <v>28</v>
      </c>
      <c r="N2264" s="68" t="s">
        <v>349</v>
      </c>
    </row>
    <row r="2265" spans="1:14" ht="95.25" customHeight="1" x14ac:dyDescent="0.25">
      <c r="A2265" s="86">
        <v>2257</v>
      </c>
      <c r="B2265" s="50" t="s">
        <v>2065</v>
      </c>
      <c r="C2265" s="69" t="s">
        <v>2066</v>
      </c>
      <c r="D2265" s="69" t="s">
        <v>138</v>
      </c>
      <c r="E2265" s="69" t="s">
        <v>1394</v>
      </c>
      <c r="F2265" s="69" t="s">
        <v>1538</v>
      </c>
      <c r="G2265" s="87" t="s">
        <v>1539</v>
      </c>
      <c r="H2265" s="50" t="s">
        <v>1356</v>
      </c>
      <c r="I2265" s="50" t="s">
        <v>81</v>
      </c>
      <c r="J2265" s="50" t="s">
        <v>2059</v>
      </c>
      <c r="K2265" s="49">
        <v>1532835</v>
      </c>
      <c r="L2265" s="49">
        <v>1520638.978658068</v>
      </c>
      <c r="M2265" s="50">
        <f t="shared" si="39"/>
        <v>29</v>
      </c>
      <c r="N2265" s="68" t="s">
        <v>349</v>
      </c>
    </row>
    <row r="2266" spans="1:14" ht="95.25" customHeight="1" x14ac:dyDescent="0.25">
      <c r="A2266" s="86">
        <v>2258</v>
      </c>
      <c r="B2266" s="50" t="s">
        <v>2065</v>
      </c>
      <c r="C2266" s="69" t="s">
        <v>2066</v>
      </c>
      <c r="D2266" s="69" t="s">
        <v>39</v>
      </c>
      <c r="E2266" s="69" t="s">
        <v>1465</v>
      </c>
      <c r="F2266" s="69" t="s">
        <v>1771</v>
      </c>
      <c r="G2266" s="69" t="s">
        <v>1570</v>
      </c>
      <c r="H2266" s="47">
        <v>120</v>
      </c>
      <c r="I2266" s="48" t="s">
        <v>176</v>
      </c>
      <c r="J2266" s="50" t="s">
        <v>1476</v>
      </c>
      <c r="K2266" s="49">
        <v>1550000</v>
      </c>
      <c r="L2266" s="49">
        <v>1609627.5300197336</v>
      </c>
      <c r="M2266" s="50">
        <f t="shared" si="39"/>
        <v>30</v>
      </c>
      <c r="N2266" s="68" t="s">
        <v>349</v>
      </c>
    </row>
    <row r="2267" spans="1:14" ht="95.25" customHeight="1" x14ac:dyDescent="0.25">
      <c r="A2267" s="86">
        <v>2259</v>
      </c>
      <c r="B2267" s="50" t="s">
        <v>2065</v>
      </c>
      <c r="C2267" s="69" t="s">
        <v>2066</v>
      </c>
      <c r="D2267" s="69" t="s">
        <v>44</v>
      </c>
      <c r="E2267" s="69" t="s">
        <v>1361</v>
      </c>
      <c r="F2267" s="69" t="s">
        <v>1839</v>
      </c>
      <c r="G2267" s="87" t="s">
        <v>1847</v>
      </c>
      <c r="H2267" s="47">
        <v>30</v>
      </c>
      <c r="I2267" s="48" t="s">
        <v>1363</v>
      </c>
      <c r="J2267" s="50" t="s">
        <v>2029</v>
      </c>
      <c r="K2267" s="49">
        <v>1550000.01</v>
      </c>
      <c r="L2267" s="49">
        <v>1539816.2762795594</v>
      </c>
      <c r="M2267" s="50">
        <f t="shared" si="39"/>
        <v>31</v>
      </c>
      <c r="N2267" s="68" t="s">
        <v>349</v>
      </c>
    </row>
    <row r="2268" spans="1:14" ht="95.25" customHeight="1" x14ac:dyDescent="0.25">
      <c r="A2268" s="86">
        <v>2260</v>
      </c>
      <c r="B2268" s="50" t="s">
        <v>2065</v>
      </c>
      <c r="C2268" s="69" t="s">
        <v>2066</v>
      </c>
      <c r="D2268" s="69" t="s">
        <v>44</v>
      </c>
      <c r="E2268" s="69" t="s">
        <v>1361</v>
      </c>
      <c r="F2268" s="69" t="s">
        <v>1545</v>
      </c>
      <c r="G2268" s="87" t="s">
        <v>1571</v>
      </c>
      <c r="H2268" s="47">
        <v>30</v>
      </c>
      <c r="I2268" s="48" t="s">
        <v>1363</v>
      </c>
      <c r="J2268" s="50" t="s">
        <v>2029</v>
      </c>
      <c r="K2268" s="49">
        <v>1550000.02</v>
      </c>
      <c r="L2268" s="49">
        <v>1539863.0005890236</v>
      </c>
      <c r="M2268" s="50">
        <f t="shared" si="39"/>
        <v>32</v>
      </c>
      <c r="N2268" s="68" t="s">
        <v>349</v>
      </c>
    </row>
    <row r="2269" spans="1:14" ht="95.25" customHeight="1" x14ac:dyDescent="0.25">
      <c r="A2269" s="86">
        <v>2261</v>
      </c>
      <c r="B2269" s="50" t="s">
        <v>2065</v>
      </c>
      <c r="C2269" s="69" t="s">
        <v>2066</v>
      </c>
      <c r="D2269" s="69" t="s">
        <v>1438</v>
      </c>
      <c r="E2269" s="69" t="s">
        <v>1465</v>
      </c>
      <c r="F2269" s="69" t="s">
        <v>1561</v>
      </c>
      <c r="G2269" s="69" t="s">
        <v>1562</v>
      </c>
      <c r="H2269" s="47">
        <v>60</v>
      </c>
      <c r="I2269" s="48" t="s">
        <v>81</v>
      </c>
      <c r="J2269" s="50" t="s">
        <v>2028</v>
      </c>
      <c r="K2269" s="49">
        <v>1552370.35</v>
      </c>
      <c r="L2269" s="49">
        <v>1539114.3696791681</v>
      </c>
      <c r="M2269" s="50">
        <f t="shared" si="39"/>
        <v>33</v>
      </c>
      <c r="N2269" s="68" t="s">
        <v>349</v>
      </c>
    </row>
    <row r="2270" spans="1:14" ht="95.25" customHeight="1" x14ac:dyDescent="0.25">
      <c r="A2270" s="86">
        <v>2262</v>
      </c>
      <c r="B2270" s="50" t="s">
        <v>2065</v>
      </c>
      <c r="C2270" s="69" t="s">
        <v>2066</v>
      </c>
      <c r="D2270" s="69" t="s">
        <v>46</v>
      </c>
      <c r="E2270" s="69" t="s">
        <v>2068</v>
      </c>
      <c r="F2270" s="69" t="s">
        <v>2069</v>
      </c>
      <c r="G2270" s="87" t="s">
        <v>1570</v>
      </c>
      <c r="H2270" s="47">
        <v>30</v>
      </c>
      <c r="I2270" s="48">
        <v>0</v>
      </c>
      <c r="J2270" s="50" t="s">
        <v>2070</v>
      </c>
      <c r="K2270" s="49">
        <v>1554323.67</v>
      </c>
      <c r="L2270" s="49">
        <v>1554323.67</v>
      </c>
      <c r="M2270" s="50">
        <f t="shared" si="39"/>
        <v>34</v>
      </c>
      <c r="N2270" s="68" t="s">
        <v>349</v>
      </c>
    </row>
    <row r="2271" spans="1:14" ht="95.25" customHeight="1" x14ac:dyDescent="0.25">
      <c r="A2271" s="86">
        <v>2263</v>
      </c>
      <c r="B2271" s="50" t="s">
        <v>2065</v>
      </c>
      <c r="C2271" s="69" t="s">
        <v>2066</v>
      </c>
      <c r="D2271" s="69" t="s">
        <v>848</v>
      </c>
      <c r="E2271" s="69" t="s">
        <v>849</v>
      </c>
      <c r="F2271" s="69" t="s">
        <v>1830</v>
      </c>
      <c r="G2271" s="87" t="s">
        <v>1532</v>
      </c>
      <c r="H2271" s="47">
        <v>90</v>
      </c>
      <c r="I2271" s="48" t="s">
        <v>81</v>
      </c>
      <c r="J2271" s="50" t="s">
        <v>1360</v>
      </c>
      <c r="K2271" s="49">
        <v>1554966.8199999998</v>
      </c>
      <c r="L2271" s="49">
        <v>1544937.9098535569</v>
      </c>
      <c r="M2271" s="50">
        <f t="shared" si="39"/>
        <v>35</v>
      </c>
      <c r="N2271" s="68" t="s">
        <v>349</v>
      </c>
    </row>
    <row r="2272" spans="1:14" ht="95.25" customHeight="1" x14ac:dyDescent="0.25">
      <c r="A2272" s="86">
        <v>2264</v>
      </c>
      <c r="B2272" s="50" t="s">
        <v>2065</v>
      </c>
      <c r="C2272" s="69" t="s">
        <v>2066</v>
      </c>
      <c r="D2272" s="69" t="s">
        <v>1438</v>
      </c>
      <c r="E2272" s="69" t="s">
        <v>1465</v>
      </c>
      <c r="F2272" s="69" t="s">
        <v>1565</v>
      </c>
      <c r="G2272" s="87" t="s">
        <v>1548</v>
      </c>
      <c r="H2272" s="47">
        <v>60</v>
      </c>
      <c r="I2272" s="48" t="s">
        <v>81</v>
      </c>
      <c r="J2272" s="50" t="s">
        <v>2028</v>
      </c>
      <c r="K2272" s="49">
        <v>1574566.5</v>
      </c>
      <c r="L2272" s="49">
        <v>1561120.9826092299</v>
      </c>
      <c r="M2272" s="50">
        <f t="shared" si="39"/>
        <v>36</v>
      </c>
      <c r="N2272" s="68" t="s">
        <v>349</v>
      </c>
    </row>
    <row r="2273" spans="1:14" ht="95.25" customHeight="1" x14ac:dyDescent="0.25">
      <c r="A2273" s="86">
        <v>2265</v>
      </c>
      <c r="B2273" s="50" t="s">
        <v>2065</v>
      </c>
      <c r="C2273" s="69" t="s">
        <v>2066</v>
      </c>
      <c r="D2273" s="69" t="s">
        <v>39</v>
      </c>
      <c r="E2273" s="69" t="s">
        <v>1465</v>
      </c>
      <c r="F2273" s="69" t="s">
        <v>1835</v>
      </c>
      <c r="G2273" s="69" t="s">
        <v>1579</v>
      </c>
      <c r="H2273" s="47">
        <v>90</v>
      </c>
      <c r="I2273" s="48" t="s">
        <v>176</v>
      </c>
      <c r="J2273" s="50" t="s">
        <v>1697</v>
      </c>
      <c r="K2273" s="49">
        <v>1575000</v>
      </c>
      <c r="L2273" s="49">
        <v>1564715.3030195925</v>
      </c>
      <c r="M2273" s="50">
        <f t="shared" si="39"/>
        <v>37</v>
      </c>
      <c r="N2273" s="68" t="s">
        <v>349</v>
      </c>
    </row>
    <row r="2274" spans="1:14" ht="95.25" customHeight="1" x14ac:dyDescent="0.25">
      <c r="A2274" s="86">
        <v>2266</v>
      </c>
      <c r="B2274" s="50" t="s">
        <v>2065</v>
      </c>
      <c r="C2274" s="69" t="s">
        <v>2066</v>
      </c>
      <c r="D2274" s="69" t="s">
        <v>1438</v>
      </c>
      <c r="E2274" s="69" t="s">
        <v>1465</v>
      </c>
      <c r="F2274" s="69" t="s">
        <v>1566</v>
      </c>
      <c r="G2274" s="69" t="s">
        <v>1550</v>
      </c>
      <c r="H2274" s="47">
        <v>60</v>
      </c>
      <c r="I2274" s="48" t="s">
        <v>81</v>
      </c>
      <c r="J2274" s="50" t="s">
        <v>2028</v>
      </c>
      <c r="K2274" s="49">
        <v>1577062</v>
      </c>
      <c r="L2274" s="49">
        <v>1563595.1730686999</v>
      </c>
      <c r="M2274" s="50">
        <f t="shared" si="39"/>
        <v>38</v>
      </c>
      <c r="N2274" s="68" t="s">
        <v>349</v>
      </c>
    </row>
    <row r="2275" spans="1:14" ht="95.25" customHeight="1" x14ac:dyDescent="0.25">
      <c r="A2275" s="86">
        <v>2267</v>
      </c>
      <c r="B2275" s="50" t="s">
        <v>2065</v>
      </c>
      <c r="C2275" s="69" t="s">
        <v>2066</v>
      </c>
      <c r="D2275" s="69" t="s">
        <v>39</v>
      </c>
      <c r="E2275" s="69" t="s">
        <v>1465</v>
      </c>
      <c r="F2275" s="69" t="s">
        <v>1826</v>
      </c>
      <c r="G2275" s="69" t="s">
        <v>1557</v>
      </c>
      <c r="H2275" s="47">
        <v>60</v>
      </c>
      <c r="I2275" s="48" t="s">
        <v>176</v>
      </c>
      <c r="J2275" s="50" t="s">
        <v>1735</v>
      </c>
      <c r="K2275" s="49">
        <v>1579000</v>
      </c>
      <c r="L2275" s="49">
        <v>1639743.1418717159</v>
      </c>
      <c r="M2275" s="50">
        <f t="shared" si="39"/>
        <v>39</v>
      </c>
      <c r="N2275" s="68" t="s">
        <v>349</v>
      </c>
    </row>
    <row r="2276" spans="1:14" ht="95.25" customHeight="1" x14ac:dyDescent="0.25">
      <c r="A2276" s="86">
        <v>2268</v>
      </c>
      <c r="B2276" s="50" t="s">
        <v>2065</v>
      </c>
      <c r="C2276" s="69" t="s">
        <v>2066</v>
      </c>
      <c r="D2276" s="69" t="s">
        <v>39</v>
      </c>
      <c r="E2276" s="69" t="s">
        <v>1465</v>
      </c>
      <c r="F2276" s="69" t="s">
        <v>1553</v>
      </c>
      <c r="G2276" s="69" t="s">
        <v>1554</v>
      </c>
      <c r="H2276" s="47">
        <v>90</v>
      </c>
      <c r="I2276" s="48" t="s">
        <v>176</v>
      </c>
      <c r="J2276" s="50" t="s">
        <v>1735</v>
      </c>
      <c r="K2276" s="49">
        <v>1580000</v>
      </c>
      <c r="L2276" s="49">
        <v>1569682.6531879082</v>
      </c>
      <c r="M2276" s="50">
        <f t="shared" si="39"/>
        <v>40</v>
      </c>
      <c r="N2276" s="68" t="s">
        <v>349</v>
      </c>
    </row>
    <row r="2277" spans="1:14" ht="95.25" customHeight="1" x14ac:dyDescent="0.25">
      <c r="A2277" s="86">
        <v>2269</v>
      </c>
      <c r="B2277" s="50" t="s">
        <v>2065</v>
      </c>
      <c r="C2277" s="69" t="s">
        <v>2066</v>
      </c>
      <c r="D2277" s="69" t="s">
        <v>39</v>
      </c>
      <c r="E2277" s="69" t="s">
        <v>1465</v>
      </c>
      <c r="F2277" s="69" t="s">
        <v>1835</v>
      </c>
      <c r="G2277" s="69" t="s">
        <v>1579</v>
      </c>
      <c r="H2277" s="47">
        <v>90</v>
      </c>
      <c r="I2277" s="48" t="s">
        <v>176</v>
      </c>
      <c r="J2277" s="50" t="s">
        <v>2067</v>
      </c>
      <c r="K2277" s="49">
        <v>1583000</v>
      </c>
      <c r="L2277" s="49">
        <v>1572663.063288898</v>
      </c>
      <c r="M2277" s="50">
        <f t="shared" si="39"/>
        <v>41</v>
      </c>
      <c r="N2277" s="68" t="s">
        <v>349</v>
      </c>
    </row>
    <row r="2278" spans="1:14" ht="95.25" customHeight="1" x14ac:dyDescent="0.25">
      <c r="A2278" s="86">
        <v>2270</v>
      </c>
      <c r="B2278" s="50" t="s">
        <v>2065</v>
      </c>
      <c r="C2278" s="69" t="s">
        <v>2066</v>
      </c>
      <c r="D2278" s="69" t="s">
        <v>39</v>
      </c>
      <c r="E2278" s="69" t="s">
        <v>1465</v>
      </c>
      <c r="F2278" s="69" t="s">
        <v>1835</v>
      </c>
      <c r="G2278" s="69" t="s">
        <v>1579</v>
      </c>
      <c r="H2278" s="47">
        <v>90</v>
      </c>
      <c r="I2278" s="48" t="s">
        <v>176</v>
      </c>
      <c r="J2278" s="50" t="s">
        <v>1735</v>
      </c>
      <c r="K2278" s="49">
        <v>1584000</v>
      </c>
      <c r="L2278" s="49">
        <v>1573656.5333225611</v>
      </c>
      <c r="M2278" s="50">
        <f t="shared" si="39"/>
        <v>42</v>
      </c>
      <c r="N2278" s="68" t="s">
        <v>349</v>
      </c>
    </row>
    <row r="2279" spans="1:14" ht="95.25" customHeight="1" x14ac:dyDescent="0.25">
      <c r="A2279" s="86">
        <v>2271</v>
      </c>
      <c r="B2279" s="50" t="s">
        <v>2065</v>
      </c>
      <c r="C2279" s="69" t="s">
        <v>2066</v>
      </c>
      <c r="D2279" s="69" t="s">
        <v>39</v>
      </c>
      <c r="E2279" s="69" t="s">
        <v>1465</v>
      </c>
      <c r="F2279" s="69" t="s">
        <v>1835</v>
      </c>
      <c r="G2279" s="69" t="s">
        <v>1579</v>
      </c>
      <c r="H2279" s="47">
        <v>90</v>
      </c>
      <c r="I2279" s="48" t="s">
        <v>176</v>
      </c>
      <c r="J2279" s="50" t="s">
        <v>2035</v>
      </c>
      <c r="K2279" s="49">
        <v>1585000</v>
      </c>
      <c r="L2279" s="49">
        <v>1574650.0033562244</v>
      </c>
      <c r="M2279" s="50">
        <f t="shared" si="39"/>
        <v>43</v>
      </c>
      <c r="N2279" s="68" t="s">
        <v>349</v>
      </c>
    </row>
    <row r="2280" spans="1:14" ht="95.25" customHeight="1" x14ac:dyDescent="0.25">
      <c r="A2280" s="86">
        <v>2272</v>
      </c>
      <c r="B2280" s="50" t="s">
        <v>2065</v>
      </c>
      <c r="C2280" s="69" t="s">
        <v>2066</v>
      </c>
      <c r="D2280" s="69" t="s">
        <v>39</v>
      </c>
      <c r="E2280" s="69" t="s">
        <v>1465</v>
      </c>
      <c r="F2280" s="69" t="s">
        <v>1835</v>
      </c>
      <c r="G2280" s="69" t="s">
        <v>1579</v>
      </c>
      <c r="H2280" s="47">
        <v>90</v>
      </c>
      <c r="I2280" s="48" t="s">
        <v>176</v>
      </c>
      <c r="J2280" s="50" t="s">
        <v>1873</v>
      </c>
      <c r="K2280" s="49">
        <v>1586000</v>
      </c>
      <c r="L2280" s="49">
        <v>1575643.4733898877</v>
      </c>
      <c r="M2280" s="50">
        <f t="shared" si="39"/>
        <v>44</v>
      </c>
      <c r="N2280" s="68" t="s">
        <v>349</v>
      </c>
    </row>
    <row r="2281" spans="1:14" ht="95.25" customHeight="1" x14ac:dyDescent="0.25">
      <c r="A2281" s="86">
        <v>2273</v>
      </c>
      <c r="B2281" s="50" t="s">
        <v>2065</v>
      </c>
      <c r="C2281" s="69" t="s">
        <v>2066</v>
      </c>
      <c r="D2281" s="69" t="s">
        <v>1438</v>
      </c>
      <c r="E2281" s="69" t="s">
        <v>1465</v>
      </c>
      <c r="F2281" s="69" t="s">
        <v>1567</v>
      </c>
      <c r="G2281" s="69" t="s">
        <v>1568</v>
      </c>
      <c r="H2281" s="47">
        <v>60</v>
      </c>
      <c r="I2281" s="48" t="s">
        <v>81</v>
      </c>
      <c r="J2281" s="50" t="s">
        <v>2028</v>
      </c>
      <c r="K2281" s="49">
        <v>1586566.75</v>
      </c>
      <c r="L2281" s="49">
        <v>1573018.760233456</v>
      </c>
      <c r="M2281" s="50">
        <f t="shared" si="39"/>
        <v>45</v>
      </c>
      <c r="N2281" s="68" t="s">
        <v>349</v>
      </c>
    </row>
    <row r="2282" spans="1:14" ht="95.25" customHeight="1" x14ac:dyDescent="0.25">
      <c r="A2282" s="86">
        <v>2274</v>
      </c>
      <c r="B2282" s="50" t="s">
        <v>2065</v>
      </c>
      <c r="C2282" s="69" t="s">
        <v>2066</v>
      </c>
      <c r="D2282" s="69" t="s">
        <v>39</v>
      </c>
      <c r="E2282" s="69" t="s">
        <v>1465</v>
      </c>
      <c r="F2282" s="69" t="s">
        <v>1835</v>
      </c>
      <c r="G2282" s="69" t="s">
        <v>1579</v>
      </c>
      <c r="H2282" s="47">
        <v>90</v>
      </c>
      <c r="I2282" s="48" t="s">
        <v>176</v>
      </c>
      <c r="J2282" s="50" t="s">
        <v>1723</v>
      </c>
      <c r="K2282" s="49">
        <v>1587200</v>
      </c>
      <c r="L2282" s="49">
        <v>1576835.6374302837</v>
      </c>
      <c r="M2282" s="50">
        <f t="shared" si="39"/>
        <v>46</v>
      </c>
      <c r="N2282" s="68" t="s">
        <v>349</v>
      </c>
    </row>
    <row r="2283" spans="1:14" ht="95.25" customHeight="1" x14ac:dyDescent="0.25">
      <c r="A2283" s="86">
        <v>2275</v>
      </c>
      <c r="B2283" s="50" t="s">
        <v>2065</v>
      </c>
      <c r="C2283" s="69" t="s">
        <v>2066</v>
      </c>
      <c r="D2283" s="69" t="s">
        <v>1438</v>
      </c>
      <c r="E2283" s="69" t="s">
        <v>1465</v>
      </c>
      <c r="F2283" s="69" t="s">
        <v>1569</v>
      </c>
      <c r="G2283" s="69" t="s">
        <v>1570</v>
      </c>
      <c r="H2283" s="47">
        <v>60</v>
      </c>
      <c r="I2283" s="48" t="s">
        <v>81</v>
      </c>
      <c r="J2283" s="50" t="s">
        <v>2028</v>
      </c>
      <c r="K2283" s="49">
        <v>1592083.3</v>
      </c>
      <c r="L2283" s="49">
        <v>1578488.2033828008</v>
      </c>
      <c r="M2283" s="50">
        <f t="shared" si="39"/>
        <v>47</v>
      </c>
      <c r="N2283" s="68" t="s">
        <v>349</v>
      </c>
    </row>
    <row r="2284" spans="1:14" ht="95.25" customHeight="1" x14ac:dyDescent="0.25">
      <c r="A2284" s="86">
        <v>2276</v>
      </c>
      <c r="B2284" s="50" t="s">
        <v>2065</v>
      </c>
      <c r="C2284" s="69" t="s">
        <v>2066</v>
      </c>
      <c r="D2284" s="69" t="s">
        <v>848</v>
      </c>
      <c r="E2284" s="69" t="s">
        <v>849</v>
      </c>
      <c r="F2284" s="69" t="s">
        <v>1837</v>
      </c>
      <c r="G2284" s="87" t="s">
        <v>1838</v>
      </c>
      <c r="H2284" s="47">
        <v>90</v>
      </c>
      <c r="I2284" s="48" t="s">
        <v>81</v>
      </c>
      <c r="J2284" s="50" t="s">
        <v>1360</v>
      </c>
      <c r="K2284" s="49">
        <v>1601234.0199999998</v>
      </c>
      <c r="L2284" s="49">
        <v>1590810.1880728768</v>
      </c>
      <c r="M2284" s="50">
        <f t="shared" si="39"/>
        <v>48</v>
      </c>
      <c r="N2284" s="68" t="s">
        <v>349</v>
      </c>
    </row>
    <row r="2285" spans="1:14" ht="95.25" customHeight="1" x14ac:dyDescent="0.25">
      <c r="A2285" s="86">
        <v>2277</v>
      </c>
      <c r="B2285" s="50" t="s">
        <v>2065</v>
      </c>
      <c r="C2285" s="69" t="s">
        <v>2066</v>
      </c>
      <c r="D2285" s="69" t="s">
        <v>1438</v>
      </c>
      <c r="E2285" s="69" t="s">
        <v>1465</v>
      </c>
      <c r="F2285" s="69" t="s">
        <v>1575</v>
      </c>
      <c r="G2285" s="69" t="s">
        <v>1576</v>
      </c>
      <c r="H2285" s="47">
        <v>60</v>
      </c>
      <c r="I2285" s="48" t="s">
        <v>81</v>
      </c>
      <c r="J2285" s="50" t="s">
        <v>2028</v>
      </c>
      <c r="K2285" s="49">
        <v>1601792.75</v>
      </c>
      <c r="L2285" s="49">
        <v>1588114.7425760299</v>
      </c>
      <c r="M2285" s="50">
        <f t="shared" si="39"/>
        <v>49</v>
      </c>
      <c r="N2285" s="68" t="s">
        <v>349</v>
      </c>
    </row>
    <row r="2286" spans="1:14" ht="95.25" customHeight="1" x14ac:dyDescent="0.25">
      <c r="A2286" s="86">
        <v>2278</v>
      </c>
      <c r="B2286" s="50" t="s">
        <v>2065</v>
      </c>
      <c r="C2286" s="69" t="s">
        <v>2066</v>
      </c>
      <c r="D2286" s="69" t="s">
        <v>39</v>
      </c>
      <c r="E2286" s="69" t="s">
        <v>1465</v>
      </c>
      <c r="F2286" s="69" t="s">
        <v>1842</v>
      </c>
      <c r="G2286" s="69" t="s">
        <v>1587</v>
      </c>
      <c r="H2286" s="47">
        <v>60</v>
      </c>
      <c r="I2286" s="48" t="s">
        <v>176</v>
      </c>
      <c r="J2286" s="50" t="s">
        <v>1735</v>
      </c>
      <c r="K2286" s="49">
        <v>1605000</v>
      </c>
      <c r="L2286" s="49">
        <v>1666743.3456010791</v>
      </c>
      <c r="M2286" s="50">
        <f t="shared" si="39"/>
        <v>50</v>
      </c>
      <c r="N2286" s="68" t="s">
        <v>349</v>
      </c>
    </row>
    <row r="2287" spans="1:14" ht="95.25" customHeight="1" x14ac:dyDescent="0.25">
      <c r="A2287" s="86">
        <v>2279</v>
      </c>
      <c r="B2287" s="50" t="s">
        <v>2065</v>
      </c>
      <c r="C2287" s="69" t="s">
        <v>2066</v>
      </c>
      <c r="D2287" s="69" t="s">
        <v>1438</v>
      </c>
      <c r="E2287" s="69" t="s">
        <v>1465</v>
      </c>
      <c r="F2287" s="69" t="s">
        <v>1577</v>
      </c>
      <c r="G2287" s="87" t="s">
        <v>1554</v>
      </c>
      <c r="H2287" s="47">
        <v>60</v>
      </c>
      <c r="I2287" s="48" t="s">
        <v>81</v>
      </c>
      <c r="J2287" s="50" t="s">
        <v>2028</v>
      </c>
      <c r="K2287" s="49">
        <v>1615317.9</v>
      </c>
      <c r="L2287" s="49">
        <v>1601524.398794384</v>
      </c>
      <c r="M2287" s="50">
        <f t="shared" si="39"/>
        <v>51</v>
      </c>
      <c r="N2287" s="68" t="s">
        <v>349</v>
      </c>
    </row>
    <row r="2288" spans="1:14" ht="95.25" customHeight="1" x14ac:dyDescent="0.25">
      <c r="A2288" s="86">
        <v>2280</v>
      </c>
      <c r="B2288" s="50" t="s">
        <v>2065</v>
      </c>
      <c r="C2288" s="69" t="s">
        <v>2066</v>
      </c>
      <c r="D2288" s="69" t="s">
        <v>1438</v>
      </c>
      <c r="E2288" s="69" t="s">
        <v>1465</v>
      </c>
      <c r="F2288" s="69" t="s">
        <v>1569</v>
      </c>
      <c r="G2288" s="69" t="s">
        <v>1557</v>
      </c>
      <c r="H2288" s="47">
        <v>60</v>
      </c>
      <c r="I2288" s="48" t="s">
        <v>81</v>
      </c>
      <c r="J2288" s="50" t="s">
        <v>2028</v>
      </c>
      <c r="K2288" s="49">
        <v>1640983.6</v>
      </c>
      <c r="L2288" s="49">
        <v>1626970.934589064</v>
      </c>
      <c r="M2288" s="50">
        <f t="shared" si="39"/>
        <v>52</v>
      </c>
      <c r="N2288" s="68" t="s">
        <v>349</v>
      </c>
    </row>
    <row r="2289" spans="1:14" ht="95.25" customHeight="1" x14ac:dyDescent="0.25">
      <c r="A2289" s="86">
        <v>2281</v>
      </c>
      <c r="B2289" s="50" t="s">
        <v>2065</v>
      </c>
      <c r="C2289" s="69" t="s">
        <v>2066</v>
      </c>
      <c r="D2289" s="69" t="s">
        <v>848</v>
      </c>
      <c r="E2289" s="69" t="s">
        <v>849</v>
      </c>
      <c r="F2289" s="69" t="s">
        <v>1839</v>
      </c>
      <c r="G2289" s="87" t="s">
        <v>1840</v>
      </c>
      <c r="H2289" s="47">
        <v>90</v>
      </c>
      <c r="I2289" s="48" t="s">
        <v>81</v>
      </c>
      <c r="J2289" s="50" t="s">
        <v>1360</v>
      </c>
      <c r="K2289" s="49">
        <v>1646204.0355</v>
      </c>
      <c r="L2289" s="49">
        <v>1635388.2268297491</v>
      </c>
      <c r="M2289" s="50">
        <f t="shared" si="39"/>
        <v>53</v>
      </c>
      <c r="N2289" s="68" t="s">
        <v>349</v>
      </c>
    </row>
    <row r="2290" spans="1:14" ht="95.25" customHeight="1" x14ac:dyDescent="0.25">
      <c r="A2290" s="86">
        <v>2282</v>
      </c>
      <c r="B2290" s="50" t="s">
        <v>2065</v>
      </c>
      <c r="C2290" s="69" t="s">
        <v>2066</v>
      </c>
      <c r="D2290" s="69" t="s">
        <v>39</v>
      </c>
      <c r="E2290" s="69" t="s">
        <v>1465</v>
      </c>
      <c r="F2290" s="69" t="s">
        <v>1858</v>
      </c>
      <c r="G2290" s="69" t="s">
        <v>1859</v>
      </c>
      <c r="H2290" s="47">
        <v>60</v>
      </c>
      <c r="I2290" s="48" t="s">
        <v>176</v>
      </c>
      <c r="J2290" s="50" t="s">
        <v>1873</v>
      </c>
      <c r="K2290" s="49">
        <v>1650000</v>
      </c>
      <c r="L2290" s="49">
        <v>1713474.4674403616</v>
      </c>
      <c r="M2290" s="50">
        <f t="shared" si="39"/>
        <v>54</v>
      </c>
      <c r="N2290" s="68" t="s">
        <v>349</v>
      </c>
    </row>
    <row r="2291" spans="1:14" ht="95.25" customHeight="1" x14ac:dyDescent="0.25">
      <c r="A2291" s="86">
        <v>2283</v>
      </c>
      <c r="B2291" s="50" t="s">
        <v>2065</v>
      </c>
      <c r="C2291" s="69" t="s">
        <v>2066</v>
      </c>
      <c r="D2291" s="69" t="s">
        <v>39</v>
      </c>
      <c r="E2291" s="69" t="s">
        <v>1465</v>
      </c>
      <c r="F2291" s="69" t="s">
        <v>1835</v>
      </c>
      <c r="G2291" s="69" t="s">
        <v>1579</v>
      </c>
      <c r="H2291" s="47">
        <v>90</v>
      </c>
      <c r="I2291" s="48" t="s">
        <v>176</v>
      </c>
      <c r="J2291" s="50" t="s">
        <v>1476</v>
      </c>
      <c r="K2291" s="49">
        <v>1650000</v>
      </c>
      <c r="L2291" s="49">
        <v>1639225.5555443347</v>
      </c>
      <c r="M2291" s="50">
        <f t="shared" si="39"/>
        <v>55</v>
      </c>
      <c r="N2291" s="68" t="s">
        <v>349</v>
      </c>
    </row>
    <row r="2292" spans="1:14" ht="95.25" customHeight="1" x14ac:dyDescent="0.25">
      <c r="A2292" s="86">
        <v>2284</v>
      </c>
      <c r="B2292" s="50" t="s">
        <v>2065</v>
      </c>
      <c r="C2292" s="69" t="s">
        <v>2066</v>
      </c>
      <c r="D2292" s="69" t="s">
        <v>39</v>
      </c>
      <c r="E2292" s="69" t="s">
        <v>1465</v>
      </c>
      <c r="F2292" s="69" t="s">
        <v>1836</v>
      </c>
      <c r="G2292" s="69" t="s">
        <v>1564</v>
      </c>
      <c r="H2292" s="47">
        <v>90</v>
      </c>
      <c r="I2292" s="48" t="s">
        <v>176</v>
      </c>
      <c r="J2292" s="50" t="s">
        <v>1723</v>
      </c>
      <c r="K2292" s="49">
        <v>1650000</v>
      </c>
      <c r="L2292" s="49">
        <v>1639225.5555443347</v>
      </c>
      <c r="M2292" s="50">
        <f t="shared" si="39"/>
        <v>56</v>
      </c>
      <c r="N2292" s="68" t="s">
        <v>349</v>
      </c>
    </row>
    <row r="2293" spans="1:14" ht="95.25" customHeight="1" x14ac:dyDescent="0.25">
      <c r="A2293" s="86">
        <v>2285</v>
      </c>
      <c r="B2293" s="50" t="s">
        <v>2065</v>
      </c>
      <c r="C2293" s="69" t="s">
        <v>2066</v>
      </c>
      <c r="D2293" s="69" t="s">
        <v>1353</v>
      </c>
      <c r="E2293" s="69" t="s">
        <v>1354</v>
      </c>
      <c r="F2293" s="69" t="s">
        <v>1969</v>
      </c>
      <c r="G2293" s="87" t="s">
        <v>2071</v>
      </c>
      <c r="H2293" s="50" t="s">
        <v>1356</v>
      </c>
      <c r="I2293" s="48" t="s">
        <v>81</v>
      </c>
      <c r="J2293" s="50" t="s">
        <v>2019</v>
      </c>
      <c r="K2293" s="49">
        <v>1648004.0000000002</v>
      </c>
      <c r="L2293" s="49">
        <v>1634759.1869010993</v>
      </c>
      <c r="M2293" s="50">
        <f t="shared" si="39"/>
        <v>57</v>
      </c>
      <c r="N2293" s="68" t="s">
        <v>349</v>
      </c>
    </row>
    <row r="2294" spans="1:14" ht="95.25" customHeight="1" x14ac:dyDescent="0.25">
      <c r="A2294" s="86">
        <v>2286</v>
      </c>
      <c r="B2294" s="50" t="s">
        <v>2065</v>
      </c>
      <c r="C2294" s="69" t="s">
        <v>2066</v>
      </c>
      <c r="D2294" s="69" t="s">
        <v>1438</v>
      </c>
      <c r="E2294" s="69" t="s">
        <v>1465</v>
      </c>
      <c r="F2294" s="69" t="s">
        <v>1578</v>
      </c>
      <c r="G2294" s="69" t="s">
        <v>1579</v>
      </c>
      <c r="H2294" s="47">
        <v>60</v>
      </c>
      <c r="I2294" s="48" t="s">
        <v>81</v>
      </c>
      <c r="J2294" s="50" t="s">
        <v>2028</v>
      </c>
      <c r="K2294" s="49">
        <v>1660340.4</v>
      </c>
      <c r="L2294" s="49">
        <v>1646162.4432590185</v>
      </c>
      <c r="M2294" s="50">
        <f t="shared" si="39"/>
        <v>58</v>
      </c>
      <c r="N2294" s="68" t="s">
        <v>349</v>
      </c>
    </row>
    <row r="2295" spans="1:14" ht="95.25" customHeight="1" x14ac:dyDescent="0.25">
      <c r="A2295" s="86">
        <v>2287</v>
      </c>
      <c r="B2295" s="50" t="s">
        <v>2065</v>
      </c>
      <c r="C2295" s="69" t="s">
        <v>2066</v>
      </c>
      <c r="D2295" s="69" t="s">
        <v>1438</v>
      </c>
      <c r="E2295" s="69" t="s">
        <v>1465</v>
      </c>
      <c r="F2295" s="69" t="s">
        <v>1578</v>
      </c>
      <c r="G2295" s="69" t="s">
        <v>1564</v>
      </c>
      <c r="H2295" s="47">
        <v>60</v>
      </c>
      <c r="I2295" s="48" t="s">
        <v>81</v>
      </c>
      <c r="J2295" s="50" t="s">
        <v>2028</v>
      </c>
      <c r="K2295" s="49">
        <v>1667345.05</v>
      </c>
      <c r="L2295" s="49">
        <v>1653107.2792445635</v>
      </c>
      <c r="M2295" s="50">
        <f t="shared" si="39"/>
        <v>59</v>
      </c>
      <c r="N2295" s="68" t="s">
        <v>349</v>
      </c>
    </row>
    <row r="2296" spans="1:14" ht="95.25" customHeight="1" x14ac:dyDescent="0.25">
      <c r="A2296" s="86">
        <v>2288</v>
      </c>
      <c r="B2296" s="50" t="s">
        <v>2065</v>
      </c>
      <c r="C2296" s="69" t="s">
        <v>2066</v>
      </c>
      <c r="D2296" s="69" t="s">
        <v>39</v>
      </c>
      <c r="E2296" s="69" t="s">
        <v>1465</v>
      </c>
      <c r="F2296" s="69" t="s">
        <v>1843</v>
      </c>
      <c r="G2296" s="69" t="s">
        <v>1573</v>
      </c>
      <c r="H2296" s="47">
        <v>90</v>
      </c>
      <c r="I2296" s="48" t="s">
        <v>176</v>
      </c>
      <c r="J2296" s="50" t="s">
        <v>2020</v>
      </c>
      <c r="K2296" s="49">
        <v>1670000</v>
      </c>
      <c r="L2296" s="49">
        <v>1659094.9562175991</v>
      </c>
      <c r="M2296" s="50">
        <f t="shared" si="39"/>
        <v>60</v>
      </c>
      <c r="N2296" s="68" t="s">
        <v>349</v>
      </c>
    </row>
    <row r="2297" spans="1:14" ht="95.25" customHeight="1" x14ac:dyDescent="0.25">
      <c r="A2297" s="86">
        <v>2289</v>
      </c>
      <c r="B2297" s="50" t="s">
        <v>2065</v>
      </c>
      <c r="C2297" s="69" t="s">
        <v>2066</v>
      </c>
      <c r="D2297" s="69" t="s">
        <v>44</v>
      </c>
      <c r="E2297" s="69" t="s">
        <v>1361</v>
      </c>
      <c r="F2297" s="69" t="s">
        <v>1551</v>
      </c>
      <c r="G2297" s="87" t="s">
        <v>1574</v>
      </c>
      <c r="H2297" s="47">
        <v>30</v>
      </c>
      <c r="I2297" s="48" t="s">
        <v>1363</v>
      </c>
      <c r="J2297" s="50" t="s">
        <v>2029</v>
      </c>
      <c r="K2297" s="49">
        <v>1680000.04</v>
      </c>
      <c r="L2297" s="49">
        <v>1668928.4315818918</v>
      </c>
      <c r="M2297" s="50">
        <f t="shared" si="39"/>
        <v>61</v>
      </c>
      <c r="N2297" s="68" t="s">
        <v>349</v>
      </c>
    </row>
    <row r="2298" spans="1:14" ht="95.25" customHeight="1" x14ac:dyDescent="0.25">
      <c r="A2298" s="86">
        <v>2290</v>
      </c>
      <c r="B2298" s="50" t="s">
        <v>2065</v>
      </c>
      <c r="C2298" s="69" t="s">
        <v>2066</v>
      </c>
      <c r="D2298" s="69" t="s">
        <v>1438</v>
      </c>
      <c r="E2298" s="69" t="s">
        <v>1465</v>
      </c>
      <c r="F2298" s="69" t="s">
        <v>1580</v>
      </c>
      <c r="G2298" s="69" t="s">
        <v>1573</v>
      </c>
      <c r="H2298" s="47">
        <v>60</v>
      </c>
      <c r="I2298" s="48" t="s">
        <v>81</v>
      </c>
      <c r="J2298" s="50" t="s">
        <v>2028</v>
      </c>
      <c r="K2298" s="49">
        <v>1681580.9</v>
      </c>
      <c r="L2298" s="49">
        <v>1667221.566662896</v>
      </c>
      <c r="M2298" s="50">
        <f t="shared" si="39"/>
        <v>62</v>
      </c>
      <c r="N2298" s="68" t="s">
        <v>349</v>
      </c>
    </row>
    <row r="2299" spans="1:14" ht="95.25" customHeight="1" x14ac:dyDescent="0.25">
      <c r="A2299" s="86">
        <v>2291</v>
      </c>
      <c r="B2299" s="50" t="s">
        <v>2065</v>
      </c>
      <c r="C2299" s="69" t="s">
        <v>2066</v>
      </c>
      <c r="D2299" s="69" t="s">
        <v>39</v>
      </c>
      <c r="E2299" s="69" t="s">
        <v>1465</v>
      </c>
      <c r="F2299" s="69" t="s">
        <v>1841</v>
      </c>
      <c r="G2299" s="69" t="s">
        <v>1589</v>
      </c>
      <c r="H2299" s="47">
        <v>60</v>
      </c>
      <c r="I2299" s="48" t="s">
        <v>176</v>
      </c>
      <c r="J2299" s="50" t="s">
        <v>1735</v>
      </c>
      <c r="K2299" s="49">
        <v>1700000</v>
      </c>
      <c r="L2299" s="49">
        <v>1765397.9361506756</v>
      </c>
      <c r="M2299" s="50">
        <f t="shared" si="39"/>
        <v>63</v>
      </c>
      <c r="N2299" s="68" t="s">
        <v>349</v>
      </c>
    </row>
    <row r="2300" spans="1:14" ht="95.25" customHeight="1" x14ac:dyDescent="0.25">
      <c r="A2300" s="86">
        <v>2292</v>
      </c>
      <c r="B2300" s="50" t="s">
        <v>2065</v>
      </c>
      <c r="C2300" s="69" t="s">
        <v>2066</v>
      </c>
      <c r="D2300" s="69" t="s">
        <v>39</v>
      </c>
      <c r="E2300" s="69" t="s">
        <v>1465</v>
      </c>
      <c r="F2300" s="69" t="s">
        <v>1850</v>
      </c>
      <c r="G2300" s="69" t="s">
        <v>1583</v>
      </c>
      <c r="H2300" s="47">
        <v>90</v>
      </c>
      <c r="I2300" s="48" t="s">
        <v>176</v>
      </c>
      <c r="J2300" s="50" t="s">
        <v>1873</v>
      </c>
      <c r="K2300" s="49">
        <v>1700000</v>
      </c>
      <c r="L2300" s="49">
        <v>1688899.0572274961</v>
      </c>
      <c r="M2300" s="50">
        <f t="shared" si="39"/>
        <v>64</v>
      </c>
      <c r="N2300" s="68" t="s">
        <v>349</v>
      </c>
    </row>
    <row r="2301" spans="1:14" ht="95.25" customHeight="1" x14ac:dyDescent="0.25">
      <c r="A2301" s="86">
        <v>2293</v>
      </c>
      <c r="B2301" s="50" t="s">
        <v>2065</v>
      </c>
      <c r="C2301" s="69" t="s">
        <v>2066</v>
      </c>
      <c r="D2301" s="69" t="s">
        <v>39</v>
      </c>
      <c r="E2301" s="69" t="s">
        <v>1465</v>
      </c>
      <c r="F2301" s="69" t="s">
        <v>1584</v>
      </c>
      <c r="G2301" s="69" t="s">
        <v>1585</v>
      </c>
      <c r="H2301" s="47">
        <v>90</v>
      </c>
      <c r="I2301" s="48" t="s">
        <v>176</v>
      </c>
      <c r="J2301" s="50" t="s">
        <v>2035</v>
      </c>
      <c r="K2301" s="49">
        <v>1700000</v>
      </c>
      <c r="L2301" s="49">
        <v>1688899.0572274961</v>
      </c>
      <c r="M2301" s="50">
        <f t="shared" si="39"/>
        <v>65</v>
      </c>
      <c r="N2301" s="68" t="s">
        <v>349</v>
      </c>
    </row>
    <row r="2302" spans="1:14" ht="95.25" customHeight="1" x14ac:dyDescent="0.25">
      <c r="A2302" s="86">
        <v>2294</v>
      </c>
      <c r="B2302" s="50" t="s">
        <v>2065</v>
      </c>
      <c r="C2302" s="69" t="s">
        <v>2066</v>
      </c>
      <c r="D2302" s="69" t="s">
        <v>1438</v>
      </c>
      <c r="E2302" s="69" t="s">
        <v>1465</v>
      </c>
      <c r="F2302" s="69" t="s">
        <v>1586</v>
      </c>
      <c r="G2302" s="69" t="s">
        <v>1587</v>
      </c>
      <c r="H2302" s="47">
        <v>60</v>
      </c>
      <c r="I2302" s="48" t="s">
        <v>81</v>
      </c>
      <c r="J2302" s="50" t="s">
        <v>2028</v>
      </c>
      <c r="K2302" s="49">
        <v>1707965.35</v>
      </c>
      <c r="L2302" s="49">
        <v>1693380.7149171007</v>
      </c>
      <c r="M2302" s="50">
        <f t="shared" si="39"/>
        <v>66</v>
      </c>
      <c r="N2302" s="68" t="s">
        <v>349</v>
      </c>
    </row>
    <row r="2303" spans="1:14" ht="95.25" customHeight="1" x14ac:dyDescent="0.25">
      <c r="A2303" s="86">
        <v>2295</v>
      </c>
      <c r="B2303" s="50" t="s">
        <v>2065</v>
      </c>
      <c r="C2303" s="69" t="s">
        <v>2066</v>
      </c>
      <c r="D2303" s="69" t="s">
        <v>848</v>
      </c>
      <c r="E2303" s="69" t="s">
        <v>849</v>
      </c>
      <c r="F2303" s="69" t="s">
        <v>1848</v>
      </c>
      <c r="G2303" s="87" t="s">
        <v>1849</v>
      </c>
      <c r="H2303" s="47">
        <v>90</v>
      </c>
      <c r="I2303" s="48" t="s">
        <v>81</v>
      </c>
      <c r="J2303" s="50" t="s">
        <v>1360</v>
      </c>
      <c r="K2303" s="49">
        <v>1709928.6174999997</v>
      </c>
      <c r="L2303" s="49">
        <v>1698745.6630720496</v>
      </c>
      <c r="M2303" s="50">
        <f t="shared" si="39"/>
        <v>67</v>
      </c>
      <c r="N2303" s="68" t="s">
        <v>349</v>
      </c>
    </row>
    <row r="2304" spans="1:14" ht="95.25" customHeight="1" x14ac:dyDescent="0.25">
      <c r="A2304" s="86">
        <v>2296</v>
      </c>
      <c r="B2304" s="50" t="s">
        <v>2065</v>
      </c>
      <c r="C2304" s="69" t="s">
        <v>2066</v>
      </c>
      <c r="D2304" s="69" t="s">
        <v>39</v>
      </c>
      <c r="E2304" s="69" t="s">
        <v>1465</v>
      </c>
      <c r="F2304" s="69" t="s">
        <v>1844</v>
      </c>
      <c r="G2304" s="69" t="s">
        <v>1845</v>
      </c>
      <c r="H2304" s="47">
        <v>60</v>
      </c>
      <c r="I2304" s="48" t="s">
        <v>176</v>
      </c>
      <c r="J2304" s="50" t="s">
        <v>1873</v>
      </c>
      <c r="K2304" s="49">
        <v>1740000</v>
      </c>
      <c r="L2304" s="49">
        <v>1806936.711118927</v>
      </c>
      <c r="M2304" s="50">
        <f t="shared" si="39"/>
        <v>68</v>
      </c>
      <c r="N2304" s="68" t="s">
        <v>349</v>
      </c>
    </row>
    <row r="2305" spans="1:14" ht="95.25" customHeight="1" x14ac:dyDescent="0.25">
      <c r="A2305" s="86">
        <v>2297</v>
      </c>
      <c r="B2305" s="50" t="s">
        <v>2065</v>
      </c>
      <c r="C2305" s="69" t="s">
        <v>2066</v>
      </c>
      <c r="D2305" s="69" t="s">
        <v>848</v>
      </c>
      <c r="E2305" s="69" t="s">
        <v>849</v>
      </c>
      <c r="F2305" s="69" t="s">
        <v>1852</v>
      </c>
      <c r="G2305" s="87" t="s">
        <v>1853</v>
      </c>
      <c r="H2305" s="47">
        <v>90</v>
      </c>
      <c r="I2305" s="48" t="s">
        <v>81</v>
      </c>
      <c r="J2305" s="50" t="s">
        <v>1360</v>
      </c>
      <c r="K2305" s="49">
        <v>1740580.6369999996</v>
      </c>
      <c r="L2305" s="49">
        <v>1729109.7877296596</v>
      </c>
      <c r="M2305" s="50">
        <f t="shared" si="39"/>
        <v>69</v>
      </c>
      <c r="N2305" s="68" t="s">
        <v>349</v>
      </c>
    </row>
    <row r="2306" spans="1:14" ht="95.25" customHeight="1" x14ac:dyDescent="0.25">
      <c r="A2306" s="86">
        <v>2298</v>
      </c>
      <c r="B2306" s="50" t="s">
        <v>2065</v>
      </c>
      <c r="C2306" s="69" t="s">
        <v>2066</v>
      </c>
      <c r="D2306" s="69" t="s">
        <v>47</v>
      </c>
      <c r="E2306" s="69" t="s">
        <v>1500</v>
      </c>
      <c r="F2306" s="69" t="s">
        <v>1556</v>
      </c>
      <c r="G2306" s="87" t="s">
        <v>1570</v>
      </c>
      <c r="H2306" s="47">
        <v>45</v>
      </c>
      <c r="I2306" s="48" t="s">
        <v>1558</v>
      </c>
      <c r="J2306" s="50" t="s">
        <v>2056</v>
      </c>
      <c r="K2306" s="49">
        <v>1741732.5</v>
      </c>
      <c r="L2306" s="49">
        <v>1862785.1669932534</v>
      </c>
      <c r="M2306" s="50">
        <f t="shared" si="39"/>
        <v>70</v>
      </c>
      <c r="N2306" s="68" t="s">
        <v>349</v>
      </c>
    </row>
    <row r="2307" spans="1:14" ht="95.25" customHeight="1" x14ac:dyDescent="0.25">
      <c r="A2307" s="86">
        <v>2299</v>
      </c>
      <c r="B2307" s="50" t="s">
        <v>2065</v>
      </c>
      <c r="C2307" s="69" t="s">
        <v>2066</v>
      </c>
      <c r="D2307" s="69" t="s">
        <v>1438</v>
      </c>
      <c r="E2307" s="69" t="s">
        <v>1465</v>
      </c>
      <c r="F2307" s="69" t="s">
        <v>1588</v>
      </c>
      <c r="G2307" s="69" t="s">
        <v>1589</v>
      </c>
      <c r="H2307" s="47">
        <v>60</v>
      </c>
      <c r="I2307" s="48" t="s">
        <v>81</v>
      </c>
      <c r="J2307" s="50" t="s">
        <v>2028</v>
      </c>
      <c r="K2307" s="49">
        <v>1775779.7</v>
      </c>
      <c r="L2307" s="49">
        <v>1760615.9855182508</v>
      </c>
      <c r="M2307" s="50">
        <f t="shared" si="39"/>
        <v>71</v>
      </c>
      <c r="N2307" s="68" t="s">
        <v>349</v>
      </c>
    </row>
    <row r="2308" spans="1:14" ht="95.25" customHeight="1" x14ac:dyDescent="0.25">
      <c r="A2308" s="86">
        <v>2300</v>
      </c>
      <c r="B2308" s="50" t="s">
        <v>2065</v>
      </c>
      <c r="C2308" s="69" t="s">
        <v>2066</v>
      </c>
      <c r="D2308" s="69" t="s">
        <v>1438</v>
      </c>
      <c r="E2308" s="69" t="s">
        <v>1465</v>
      </c>
      <c r="F2308" s="69" t="s">
        <v>1590</v>
      </c>
      <c r="G2308" s="69" t="s">
        <v>1583</v>
      </c>
      <c r="H2308" s="47">
        <v>60</v>
      </c>
      <c r="I2308" s="48" t="s">
        <v>81</v>
      </c>
      <c r="J2308" s="50" t="s">
        <v>2028</v>
      </c>
      <c r="K2308" s="49">
        <v>1787907.6</v>
      </c>
      <c r="L2308" s="49">
        <v>1772640.323115289</v>
      </c>
      <c r="M2308" s="50">
        <f t="shared" si="39"/>
        <v>72</v>
      </c>
      <c r="N2308" s="68" t="s">
        <v>349</v>
      </c>
    </row>
    <row r="2309" spans="1:14" ht="95.25" customHeight="1" x14ac:dyDescent="0.25">
      <c r="A2309" s="86">
        <v>2301</v>
      </c>
      <c r="B2309" s="50" t="s">
        <v>2065</v>
      </c>
      <c r="C2309" s="69" t="s">
        <v>2066</v>
      </c>
      <c r="D2309" s="69" t="s">
        <v>26</v>
      </c>
      <c r="E2309" s="69" t="s">
        <v>1394</v>
      </c>
      <c r="F2309" s="69" t="s">
        <v>1538</v>
      </c>
      <c r="G2309" s="87" t="s">
        <v>1776</v>
      </c>
      <c r="H2309" s="47">
        <v>90</v>
      </c>
      <c r="I2309" s="48" t="s">
        <v>1457</v>
      </c>
      <c r="J2309" s="50" t="s">
        <v>1434</v>
      </c>
      <c r="K2309" s="49">
        <v>1777865.9</v>
      </c>
      <c r="L2309" s="49">
        <v>1938366.0826529253</v>
      </c>
      <c r="M2309" s="50">
        <f t="shared" si="39"/>
        <v>73</v>
      </c>
      <c r="N2309" s="68" t="s">
        <v>349</v>
      </c>
    </row>
    <row r="2310" spans="1:14" ht="95.25" customHeight="1" x14ac:dyDescent="0.25">
      <c r="A2310" s="86">
        <v>2302</v>
      </c>
      <c r="B2310" s="50" t="s">
        <v>2065</v>
      </c>
      <c r="C2310" s="69" t="s">
        <v>2066</v>
      </c>
      <c r="D2310" s="69" t="s">
        <v>24</v>
      </c>
      <c r="E2310" s="69" t="s">
        <v>1777</v>
      </c>
      <c r="F2310" s="69" t="s">
        <v>1778</v>
      </c>
      <c r="G2310" s="87" t="str">
        <f>F2310</f>
        <v>ML 180E24-E3 K</v>
      </c>
      <c r="H2310" s="47">
        <v>10</v>
      </c>
      <c r="I2310" s="48" t="s">
        <v>1668</v>
      </c>
      <c r="J2310" s="50" t="s">
        <v>1723</v>
      </c>
      <c r="K2310" s="46">
        <f>(1153396+500159+50000+15000)*1.15</f>
        <v>1976338.2499999998</v>
      </c>
      <c r="L2310" s="49">
        <v>2259540.8638834357</v>
      </c>
      <c r="M2310" s="50">
        <f t="shared" si="39"/>
        <v>74</v>
      </c>
      <c r="N2310" s="68" t="s">
        <v>349</v>
      </c>
    </row>
    <row r="2311" spans="1:14" ht="95.25" customHeight="1" x14ac:dyDescent="0.25">
      <c r="A2311" s="86">
        <v>2303</v>
      </c>
      <c r="B2311" s="50" t="s">
        <v>2072</v>
      </c>
      <c r="C2311" s="69" t="s">
        <v>2073</v>
      </c>
      <c r="D2311" s="69" t="s">
        <v>29</v>
      </c>
      <c r="E2311" s="69" t="s">
        <v>1379</v>
      </c>
      <c r="F2311" s="69" t="s">
        <v>1762</v>
      </c>
      <c r="G2311" s="69" t="s">
        <v>1762</v>
      </c>
      <c r="H2311" s="47">
        <v>45</v>
      </c>
      <c r="I2311" s="48">
        <v>132</v>
      </c>
      <c r="J2311" s="50" t="s">
        <v>1461</v>
      </c>
      <c r="K2311" s="49">
        <v>1136200</v>
      </c>
      <c r="L2311" s="49">
        <v>1176546.6796675462</v>
      </c>
      <c r="M2311" s="50">
        <f t="shared" si="39"/>
        <v>1</v>
      </c>
      <c r="N2311" s="68" t="s">
        <v>349</v>
      </c>
    </row>
    <row r="2312" spans="1:14" ht="95.25" customHeight="1" x14ac:dyDescent="0.25">
      <c r="A2312" s="86">
        <v>2304</v>
      </c>
      <c r="B2312" s="50" t="s">
        <v>2072</v>
      </c>
      <c r="C2312" s="69" t="s">
        <v>2073</v>
      </c>
      <c r="D2312" s="69" t="s">
        <v>29</v>
      </c>
      <c r="E2312" s="69" t="s">
        <v>1379</v>
      </c>
      <c r="F2312" s="69" t="s">
        <v>1762</v>
      </c>
      <c r="G2312" s="69" t="s">
        <v>1762</v>
      </c>
      <c r="H2312" s="47">
        <v>45</v>
      </c>
      <c r="I2312" s="48">
        <v>132</v>
      </c>
      <c r="J2312" s="50" t="s">
        <v>2031</v>
      </c>
      <c r="K2312" s="49">
        <v>1144112</v>
      </c>
      <c r="L2312" s="49">
        <v>1184739.6363032877</v>
      </c>
      <c r="M2312" s="50">
        <f t="shared" si="39"/>
        <v>2</v>
      </c>
      <c r="N2312" s="68" t="s">
        <v>349</v>
      </c>
    </row>
    <row r="2313" spans="1:14" ht="95.25" customHeight="1" x14ac:dyDescent="0.25">
      <c r="A2313" s="86">
        <v>2305</v>
      </c>
      <c r="B2313" s="50" t="s">
        <v>2072</v>
      </c>
      <c r="C2313" s="69" t="s">
        <v>2073</v>
      </c>
      <c r="D2313" s="69" t="s">
        <v>39</v>
      </c>
      <c r="E2313" s="69" t="s">
        <v>1382</v>
      </c>
      <c r="F2313" s="69" t="s">
        <v>1816</v>
      </c>
      <c r="G2313" s="69" t="s">
        <v>1816</v>
      </c>
      <c r="H2313" s="47">
        <v>120</v>
      </c>
      <c r="I2313" s="48"/>
      <c r="J2313" s="50" t="s">
        <v>1476</v>
      </c>
      <c r="K2313" s="49">
        <v>1161395</v>
      </c>
      <c r="L2313" s="49">
        <v>1223257.0384164189</v>
      </c>
      <c r="M2313" s="50">
        <f t="shared" si="39"/>
        <v>3</v>
      </c>
      <c r="N2313" s="68" t="s">
        <v>349</v>
      </c>
    </row>
    <row r="2314" spans="1:14" ht="95.25" customHeight="1" x14ac:dyDescent="0.25">
      <c r="A2314" s="86">
        <v>2306</v>
      </c>
      <c r="B2314" s="50" t="s">
        <v>2072</v>
      </c>
      <c r="C2314" s="69" t="s">
        <v>2073</v>
      </c>
      <c r="D2314" s="69" t="s">
        <v>39</v>
      </c>
      <c r="E2314" s="69" t="s">
        <v>1382</v>
      </c>
      <c r="F2314" s="69" t="s">
        <v>1816</v>
      </c>
      <c r="G2314" s="69" t="s">
        <v>1816</v>
      </c>
      <c r="H2314" s="47">
        <v>120</v>
      </c>
      <c r="I2314" s="48"/>
      <c r="J2314" s="50" t="s">
        <v>1873</v>
      </c>
      <c r="K2314" s="49">
        <v>1164983</v>
      </c>
      <c r="L2314" s="49">
        <v>1227036.1542674755</v>
      </c>
      <c r="M2314" s="50">
        <f t="shared" ref="M2314:M2377" si="40">IF(B2314=B2313,M2313+1,1)</f>
        <v>4</v>
      </c>
      <c r="N2314" s="68" t="s">
        <v>349</v>
      </c>
    </row>
    <row r="2315" spans="1:14" ht="95.25" customHeight="1" x14ac:dyDescent="0.25">
      <c r="A2315" s="86">
        <v>2307</v>
      </c>
      <c r="B2315" s="50" t="s">
        <v>2072</v>
      </c>
      <c r="C2315" s="69" t="s">
        <v>2073</v>
      </c>
      <c r="D2315" s="69" t="s">
        <v>1438</v>
      </c>
      <c r="E2315" s="69" t="s">
        <v>1382</v>
      </c>
      <c r="F2315" s="69" t="s">
        <v>1511</v>
      </c>
      <c r="G2315" s="87" t="s">
        <v>1511</v>
      </c>
      <c r="H2315" s="47">
        <v>60</v>
      </c>
      <c r="I2315" s="48" t="s">
        <v>176</v>
      </c>
      <c r="J2315" s="50" t="s">
        <v>2028</v>
      </c>
      <c r="K2315" s="49">
        <v>1247035</v>
      </c>
      <c r="L2315" s="49">
        <v>1218894.9248853636</v>
      </c>
      <c r="M2315" s="50">
        <f t="shared" si="40"/>
        <v>5</v>
      </c>
      <c r="N2315" s="68" t="s">
        <v>349</v>
      </c>
    </row>
    <row r="2316" spans="1:14" ht="95.25" customHeight="1" x14ac:dyDescent="0.25">
      <c r="A2316" s="86">
        <v>2308</v>
      </c>
      <c r="B2316" s="50" t="s">
        <v>2072</v>
      </c>
      <c r="C2316" s="69" t="s">
        <v>2073</v>
      </c>
      <c r="D2316" s="69" t="s">
        <v>1438</v>
      </c>
      <c r="E2316" s="69" t="s">
        <v>1382</v>
      </c>
      <c r="F2316" s="69" t="s">
        <v>1519</v>
      </c>
      <c r="G2316" s="69" t="s">
        <v>1519</v>
      </c>
      <c r="H2316" s="47">
        <v>60</v>
      </c>
      <c r="I2316" s="48" t="s">
        <v>176</v>
      </c>
      <c r="J2316" s="50" t="s">
        <v>2028</v>
      </c>
      <c r="K2316" s="49">
        <v>1265435</v>
      </c>
      <c r="L2316" s="49">
        <v>1236879.7181092028</v>
      </c>
      <c r="M2316" s="50">
        <f t="shared" si="40"/>
        <v>6</v>
      </c>
      <c r="N2316" s="68" t="s">
        <v>349</v>
      </c>
    </row>
    <row r="2317" spans="1:14" ht="95.25" customHeight="1" x14ac:dyDescent="0.25">
      <c r="A2317" s="86">
        <v>2309</v>
      </c>
      <c r="B2317" s="50" t="s">
        <v>2072</v>
      </c>
      <c r="C2317" s="69" t="s">
        <v>2073</v>
      </c>
      <c r="D2317" s="69" t="s">
        <v>1438</v>
      </c>
      <c r="E2317" s="69" t="s">
        <v>1382</v>
      </c>
      <c r="F2317" s="69" t="s">
        <v>1520</v>
      </c>
      <c r="G2317" s="69" t="s">
        <v>1520</v>
      </c>
      <c r="H2317" s="47">
        <v>60</v>
      </c>
      <c r="I2317" s="48" t="s">
        <v>176</v>
      </c>
      <c r="J2317" s="50" t="s">
        <v>2028</v>
      </c>
      <c r="K2317" s="49">
        <v>1265435</v>
      </c>
      <c r="L2317" s="49">
        <v>1236879.7181092028</v>
      </c>
      <c r="M2317" s="50">
        <f t="shared" si="40"/>
        <v>7</v>
      </c>
      <c r="N2317" s="68" t="s">
        <v>349</v>
      </c>
    </row>
    <row r="2318" spans="1:14" ht="95.25" customHeight="1" x14ac:dyDescent="0.25">
      <c r="A2318" s="86">
        <v>2310</v>
      </c>
      <c r="B2318" s="50" t="s">
        <v>2072</v>
      </c>
      <c r="C2318" s="69" t="s">
        <v>2073</v>
      </c>
      <c r="D2318" s="69" t="s">
        <v>1438</v>
      </c>
      <c r="E2318" s="69" t="s">
        <v>1382</v>
      </c>
      <c r="F2318" s="69" t="s">
        <v>1521</v>
      </c>
      <c r="G2318" s="87" t="s">
        <v>1521</v>
      </c>
      <c r="H2318" s="47">
        <v>60</v>
      </c>
      <c r="I2318" s="48" t="s">
        <v>176</v>
      </c>
      <c r="J2318" s="50" t="s">
        <v>2028</v>
      </c>
      <c r="K2318" s="49">
        <v>1332135</v>
      </c>
      <c r="L2318" s="49">
        <v>1302074.5935456213</v>
      </c>
      <c r="M2318" s="50">
        <f t="shared" si="40"/>
        <v>8</v>
      </c>
      <c r="N2318" s="68" t="s">
        <v>349</v>
      </c>
    </row>
    <row r="2319" spans="1:14" ht="95.25" customHeight="1" x14ac:dyDescent="0.25">
      <c r="A2319" s="86">
        <v>2311</v>
      </c>
      <c r="B2319" s="50" t="s">
        <v>2072</v>
      </c>
      <c r="C2319" s="69" t="s">
        <v>2073</v>
      </c>
      <c r="D2319" s="69" t="s">
        <v>1438</v>
      </c>
      <c r="E2319" s="69" t="s">
        <v>1382</v>
      </c>
      <c r="F2319" s="69" t="s">
        <v>1524</v>
      </c>
      <c r="G2319" s="69" t="s">
        <v>1524</v>
      </c>
      <c r="H2319" s="47">
        <v>60</v>
      </c>
      <c r="I2319" s="48" t="s">
        <v>176</v>
      </c>
      <c r="J2319" s="50" t="s">
        <v>2028</v>
      </c>
      <c r="K2319" s="49">
        <v>1382735</v>
      </c>
      <c r="L2319" s="49">
        <v>1351532.7749111799</v>
      </c>
      <c r="M2319" s="50">
        <f t="shared" si="40"/>
        <v>9</v>
      </c>
      <c r="N2319" s="68" t="s">
        <v>349</v>
      </c>
    </row>
    <row r="2320" spans="1:14" ht="95.25" customHeight="1" x14ac:dyDescent="0.25">
      <c r="A2320" s="86">
        <v>2312</v>
      </c>
      <c r="B2320" s="50" t="s">
        <v>2072</v>
      </c>
      <c r="C2320" s="69" t="s">
        <v>2073</v>
      </c>
      <c r="D2320" s="69" t="s">
        <v>39</v>
      </c>
      <c r="E2320" s="69" t="s">
        <v>1526</v>
      </c>
      <c r="F2320" s="69" t="s">
        <v>1763</v>
      </c>
      <c r="G2320" s="69" t="s">
        <v>1763</v>
      </c>
      <c r="H2320" s="47">
        <v>120</v>
      </c>
      <c r="I2320" s="48"/>
      <c r="J2320" s="50" t="s">
        <v>1697</v>
      </c>
      <c r="K2320" s="49">
        <v>1413284</v>
      </c>
      <c r="L2320" s="49">
        <v>1488562.9783848822</v>
      </c>
      <c r="M2320" s="50">
        <f t="shared" si="40"/>
        <v>10</v>
      </c>
      <c r="N2320" s="68" t="s">
        <v>349</v>
      </c>
    </row>
    <row r="2321" spans="1:14" ht="95.25" customHeight="1" x14ac:dyDescent="0.25">
      <c r="A2321" s="86">
        <v>2313</v>
      </c>
      <c r="B2321" s="50" t="s">
        <v>2072</v>
      </c>
      <c r="C2321" s="69" t="s">
        <v>2073</v>
      </c>
      <c r="D2321" s="69" t="s">
        <v>39</v>
      </c>
      <c r="E2321" s="69" t="s">
        <v>1526</v>
      </c>
      <c r="F2321" s="69" t="s">
        <v>1763</v>
      </c>
      <c r="G2321" s="69" t="s">
        <v>1763</v>
      </c>
      <c r="H2321" s="47">
        <v>120</v>
      </c>
      <c r="I2321" s="48"/>
      <c r="J2321" s="50" t="s">
        <v>1873</v>
      </c>
      <c r="K2321" s="49">
        <v>1439296.14</v>
      </c>
      <c r="L2321" s="49">
        <v>1515960.6624968962</v>
      </c>
      <c r="M2321" s="50">
        <f t="shared" si="40"/>
        <v>11</v>
      </c>
      <c r="N2321" s="68" t="s">
        <v>349</v>
      </c>
    </row>
    <row r="2322" spans="1:14" ht="95.25" customHeight="1" x14ac:dyDescent="0.25">
      <c r="A2322" s="86">
        <v>2314</v>
      </c>
      <c r="B2322" s="50" t="s">
        <v>2072</v>
      </c>
      <c r="C2322" s="69" t="s">
        <v>2073</v>
      </c>
      <c r="D2322" s="69" t="s">
        <v>1438</v>
      </c>
      <c r="E2322" s="69" t="s">
        <v>1526</v>
      </c>
      <c r="F2322" s="69" t="s">
        <v>1527</v>
      </c>
      <c r="G2322" s="87" t="s">
        <v>1535</v>
      </c>
      <c r="H2322" s="47">
        <v>60</v>
      </c>
      <c r="I2322" s="48" t="s">
        <v>176</v>
      </c>
      <c r="J2322" s="50" t="s">
        <v>2028</v>
      </c>
      <c r="K2322" s="49">
        <v>1490835</v>
      </c>
      <c r="L2322" s="49">
        <v>1508465.1548963676</v>
      </c>
      <c r="M2322" s="50">
        <f t="shared" si="40"/>
        <v>12</v>
      </c>
      <c r="N2322" s="68" t="s">
        <v>349</v>
      </c>
    </row>
    <row r="2323" spans="1:14" ht="95.25" customHeight="1" x14ac:dyDescent="0.25">
      <c r="A2323" s="86">
        <v>2315</v>
      </c>
      <c r="B2323" s="50" t="s">
        <v>2072</v>
      </c>
      <c r="C2323" s="69" t="s">
        <v>2073</v>
      </c>
      <c r="D2323" s="69" t="s">
        <v>1438</v>
      </c>
      <c r="E2323" s="69" t="s">
        <v>1526</v>
      </c>
      <c r="F2323" s="69" t="s">
        <v>1527</v>
      </c>
      <c r="G2323" s="87" t="s">
        <v>1528</v>
      </c>
      <c r="H2323" s="47">
        <v>60</v>
      </c>
      <c r="I2323" s="48" t="s">
        <v>176</v>
      </c>
      <c r="J2323" s="50" t="s">
        <v>2028</v>
      </c>
      <c r="K2323" s="49">
        <v>1497735</v>
      </c>
      <c r="L2323" s="49">
        <v>1515446.7521682221</v>
      </c>
      <c r="M2323" s="50">
        <f t="shared" si="40"/>
        <v>13</v>
      </c>
      <c r="N2323" s="68" t="s">
        <v>349</v>
      </c>
    </row>
    <row r="2324" spans="1:14" ht="95.25" customHeight="1" x14ac:dyDescent="0.25">
      <c r="A2324" s="86">
        <v>2316</v>
      </c>
      <c r="B2324" s="50" t="s">
        <v>2072</v>
      </c>
      <c r="C2324" s="69" t="s">
        <v>2073</v>
      </c>
      <c r="D2324" s="69" t="s">
        <v>1438</v>
      </c>
      <c r="E2324" s="69" t="s">
        <v>1526</v>
      </c>
      <c r="F2324" s="69" t="s">
        <v>1527</v>
      </c>
      <c r="G2324" s="87" t="s">
        <v>1544</v>
      </c>
      <c r="H2324" s="47">
        <v>60</v>
      </c>
      <c r="I2324" s="48" t="s">
        <v>176</v>
      </c>
      <c r="J2324" s="50" t="s">
        <v>2028</v>
      </c>
      <c r="K2324" s="49">
        <v>1542585</v>
      </c>
      <c r="L2324" s="49">
        <v>1560827.1344352751</v>
      </c>
      <c r="M2324" s="50">
        <f t="shared" si="40"/>
        <v>14</v>
      </c>
      <c r="N2324" s="68" t="s">
        <v>349</v>
      </c>
    </row>
    <row r="2325" spans="1:14" ht="95.25" customHeight="1" x14ac:dyDescent="0.25">
      <c r="A2325" s="86">
        <v>2317</v>
      </c>
      <c r="B2325" s="50" t="s">
        <v>2072</v>
      </c>
      <c r="C2325" s="69" t="s">
        <v>2073</v>
      </c>
      <c r="D2325" s="69" t="s">
        <v>44</v>
      </c>
      <c r="E2325" s="69" t="s">
        <v>1361</v>
      </c>
      <c r="F2325" s="69" t="s">
        <v>1531</v>
      </c>
      <c r="G2325" s="87" t="s">
        <v>1559</v>
      </c>
      <c r="H2325" s="47">
        <v>30</v>
      </c>
      <c r="I2325" s="48" t="s">
        <v>1363</v>
      </c>
      <c r="J2325" s="50" t="s">
        <v>2029</v>
      </c>
      <c r="K2325" s="49">
        <v>1570000</v>
      </c>
      <c r="L2325" s="49">
        <v>1559874.1318931065</v>
      </c>
      <c r="M2325" s="50">
        <f t="shared" si="40"/>
        <v>15</v>
      </c>
      <c r="N2325" s="68" t="s">
        <v>349</v>
      </c>
    </row>
    <row r="2326" spans="1:14" ht="95.25" customHeight="1" x14ac:dyDescent="0.25">
      <c r="A2326" s="86">
        <v>2318</v>
      </c>
      <c r="B2326" s="50" t="s">
        <v>2072</v>
      </c>
      <c r="C2326" s="69" t="s">
        <v>2073</v>
      </c>
      <c r="D2326" s="69" t="s">
        <v>9</v>
      </c>
      <c r="E2326" s="69" t="s">
        <v>1347</v>
      </c>
      <c r="F2326" s="69" t="s">
        <v>1834</v>
      </c>
      <c r="G2326" s="87" t="s">
        <v>1833</v>
      </c>
      <c r="H2326" s="47" t="s">
        <v>1399</v>
      </c>
      <c r="I2326" s="91" t="s">
        <v>81</v>
      </c>
      <c r="J2326" s="50" t="s">
        <v>1402</v>
      </c>
      <c r="K2326" s="49">
        <v>1592665</v>
      </c>
      <c r="L2326" s="49">
        <v>1580664.9436510613</v>
      </c>
      <c r="M2326" s="50">
        <f t="shared" si="40"/>
        <v>16</v>
      </c>
      <c r="N2326" s="68" t="s">
        <v>349</v>
      </c>
    </row>
    <row r="2327" spans="1:14" ht="95.25" customHeight="1" x14ac:dyDescent="0.25">
      <c r="A2327" s="86">
        <v>2319</v>
      </c>
      <c r="B2327" s="50" t="s">
        <v>2072</v>
      </c>
      <c r="C2327" s="69" t="s">
        <v>2073</v>
      </c>
      <c r="D2327" s="69" t="s">
        <v>39</v>
      </c>
      <c r="E2327" s="69" t="s">
        <v>1465</v>
      </c>
      <c r="F2327" s="69" t="s">
        <v>1824</v>
      </c>
      <c r="G2327" s="69" t="s">
        <v>1825</v>
      </c>
      <c r="H2327" s="47">
        <v>60</v>
      </c>
      <c r="I2327" s="48" t="s">
        <v>176</v>
      </c>
      <c r="J2327" s="50" t="s">
        <v>1735</v>
      </c>
      <c r="K2327" s="49">
        <v>1600000</v>
      </c>
      <c r="L2327" s="49">
        <v>1661550.9987300476</v>
      </c>
      <c r="M2327" s="50">
        <f t="shared" si="40"/>
        <v>17</v>
      </c>
      <c r="N2327" s="68" t="s">
        <v>349</v>
      </c>
    </row>
    <row r="2328" spans="1:14" ht="95.25" customHeight="1" x14ac:dyDescent="0.25">
      <c r="A2328" s="86">
        <v>2320</v>
      </c>
      <c r="B2328" s="50" t="s">
        <v>2072</v>
      </c>
      <c r="C2328" s="69" t="s">
        <v>2073</v>
      </c>
      <c r="D2328" s="69" t="s">
        <v>47</v>
      </c>
      <c r="E2328" s="69" t="s">
        <v>1526</v>
      </c>
      <c r="F2328" s="69" t="s">
        <v>1527</v>
      </c>
      <c r="G2328" s="87" t="s">
        <v>1765</v>
      </c>
      <c r="H2328" s="47">
        <v>45</v>
      </c>
      <c r="I2328" s="48" t="s">
        <v>1530</v>
      </c>
      <c r="J2328" s="50" t="s">
        <v>2056</v>
      </c>
      <c r="K2328" s="49">
        <v>1600965.6</v>
      </c>
      <c r="L2328" s="49">
        <v>1695716.5919350481</v>
      </c>
      <c r="M2328" s="50">
        <f t="shared" si="40"/>
        <v>18</v>
      </c>
      <c r="N2328" s="68" t="s">
        <v>349</v>
      </c>
    </row>
    <row r="2329" spans="1:14" ht="95.25" customHeight="1" x14ac:dyDescent="0.25">
      <c r="A2329" s="86">
        <v>2321</v>
      </c>
      <c r="B2329" s="50" t="s">
        <v>2072</v>
      </c>
      <c r="C2329" s="69" t="s">
        <v>2073</v>
      </c>
      <c r="D2329" s="69" t="s">
        <v>848</v>
      </c>
      <c r="E2329" s="69" t="s">
        <v>849</v>
      </c>
      <c r="F2329" s="69" t="s">
        <v>1830</v>
      </c>
      <c r="G2329" s="87" t="s">
        <v>2074</v>
      </c>
      <c r="H2329" s="47">
        <v>90</v>
      </c>
      <c r="I2329" s="48" t="s">
        <v>81</v>
      </c>
      <c r="J2329" s="50" t="s">
        <v>1360</v>
      </c>
      <c r="K2329" s="49">
        <v>1620654.8199999998</v>
      </c>
      <c r="L2329" s="49">
        <v>1610202.2486916422</v>
      </c>
      <c r="M2329" s="50">
        <f t="shared" si="40"/>
        <v>19</v>
      </c>
      <c r="N2329" s="68" t="s">
        <v>349</v>
      </c>
    </row>
    <row r="2330" spans="1:14" ht="95.25" customHeight="1" x14ac:dyDescent="0.25">
      <c r="A2330" s="86">
        <v>2322</v>
      </c>
      <c r="B2330" s="50" t="s">
        <v>2072</v>
      </c>
      <c r="C2330" s="69" t="s">
        <v>2073</v>
      </c>
      <c r="D2330" s="69" t="s">
        <v>44</v>
      </c>
      <c r="E2330" s="69" t="s">
        <v>1361</v>
      </c>
      <c r="F2330" s="69" t="s">
        <v>1839</v>
      </c>
      <c r="G2330" s="87" t="s">
        <v>1847</v>
      </c>
      <c r="H2330" s="47">
        <v>30</v>
      </c>
      <c r="I2330" s="48" t="s">
        <v>1363</v>
      </c>
      <c r="J2330" s="50" t="s">
        <v>2029</v>
      </c>
      <c r="K2330" s="49">
        <v>1635000.01</v>
      </c>
      <c r="L2330" s="49">
        <v>1624257.8134662348</v>
      </c>
      <c r="M2330" s="50">
        <f t="shared" si="40"/>
        <v>20</v>
      </c>
      <c r="N2330" s="68" t="s">
        <v>349</v>
      </c>
    </row>
    <row r="2331" spans="1:14" ht="95.25" customHeight="1" x14ac:dyDescent="0.25">
      <c r="A2331" s="86">
        <v>2323</v>
      </c>
      <c r="B2331" s="50" t="s">
        <v>2072</v>
      </c>
      <c r="C2331" s="69" t="s">
        <v>2073</v>
      </c>
      <c r="D2331" s="69" t="s">
        <v>44</v>
      </c>
      <c r="E2331" s="69" t="s">
        <v>1361</v>
      </c>
      <c r="F2331" s="69" t="s">
        <v>1545</v>
      </c>
      <c r="G2331" s="87" t="s">
        <v>1571</v>
      </c>
      <c r="H2331" s="47">
        <v>30</v>
      </c>
      <c r="I2331" s="48" t="s">
        <v>1363</v>
      </c>
      <c r="J2331" s="50" t="s">
        <v>2029</v>
      </c>
      <c r="K2331" s="49">
        <v>1640000.02</v>
      </c>
      <c r="L2331" s="49">
        <v>1629274.3994695293</v>
      </c>
      <c r="M2331" s="50">
        <f t="shared" si="40"/>
        <v>21</v>
      </c>
      <c r="N2331" s="68" t="s">
        <v>349</v>
      </c>
    </row>
    <row r="2332" spans="1:14" ht="95.25" customHeight="1" x14ac:dyDescent="0.25">
      <c r="A2332" s="86">
        <v>2324</v>
      </c>
      <c r="B2332" s="50" t="s">
        <v>2072</v>
      </c>
      <c r="C2332" s="69" t="s">
        <v>2073</v>
      </c>
      <c r="D2332" s="69" t="s">
        <v>39</v>
      </c>
      <c r="E2332" s="69" t="s">
        <v>1465</v>
      </c>
      <c r="F2332" s="69" t="s">
        <v>1771</v>
      </c>
      <c r="G2332" s="69" t="s">
        <v>1570</v>
      </c>
      <c r="H2332" s="47">
        <v>120</v>
      </c>
      <c r="I2332" s="48" t="s">
        <v>176</v>
      </c>
      <c r="J2332" s="50" t="s">
        <v>1723</v>
      </c>
      <c r="K2332" s="49">
        <v>1650000</v>
      </c>
      <c r="L2332" s="49">
        <v>1713474.4674403616</v>
      </c>
      <c r="M2332" s="50">
        <f t="shared" si="40"/>
        <v>22</v>
      </c>
      <c r="N2332" s="68" t="s">
        <v>349</v>
      </c>
    </row>
    <row r="2333" spans="1:14" ht="95.25" customHeight="1" x14ac:dyDescent="0.25">
      <c r="A2333" s="86">
        <v>2325</v>
      </c>
      <c r="B2333" s="50" t="s">
        <v>2072</v>
      </c>
      <c r="C2333" s="69" t="s">
        <v>2073</v>
      </c>
      <c r="D2333" s="69" t="s">
        <v>39</v>
      </c>
      <c r="E2333" s="69" t="s">
        <v>1465</v>
      </c>
      <c r="F2333" s="69" t="s">
        <v>1823</v>
      </c>
      <c r="G2333" s="69" t="s">
        <v>2075</v>
      </c>
      <c r="H2333" s="47">
        <v>90</v>
      </c>
      <c r="I2333" s="48" t="s">
        <v>176</v>
      </c>
      <c r="J2333" s="50" t="s">
        <v>2032</v>
      </c>
      <c r="K2333" s="49">
        <v>1650000</v>
      </c>
      <c r="L2333" s="49">
        <v>1713474.4674403616</v>
      </c>
      <c r="M2333" s="50">
        <f t="shared" si="40"/>
        <v>23</v>
      </c>
      <c r="N2333" s="68" t="s">
        <v>349</v>
      </c>
    </row>
    <row r="2334" spans="1:14" ht="95.25" customHeight="1" x14ac:dyDescent="0.25">
      <c r="A2334" s="86">
        <v>2326</v>
      </c>
      <c r="B2334" s="50" t="s">
        <v>2072</v>
      </c>
      <c r="C2334" s="69" t="s">
        <v>2073</v>
      </c>
      <c r="D2334" s="69" t="s">
        <v>39</v>
      </c>
      <c r="E2334" s="69" t="s">
        <v>1465</v>
      </c>
      <c r="F2334" s="69" t="s">
        <v>1826</v>
      </c>
      <c r="G2334" s="69" t="s">
        <v>1557</v>
      </c>
      <c r="H2334" s="47">
        <v>60</v>
      </c>
      <c r="I2334" s="48" t="s">
        <v>176</v>
      </c>
      <c r="J2334" s="50" t="s">
        <v>1723</v>
      </c>
      <c r="K2334" s="49">
        <v>1652000</v>
      </c>
      <c r="L2334" s="49">
        <v>1715551.4061887744</v>
      </c>
      <c r="M2334" s="50">
        <f t="shared" si="40"/>
        <v>24</v>
      </c>
      <c r="N2334" s="68" t="s">
        <v>349</v>
      </c>
    </row>
    <row r="2335" spans="1:14" ht="95.25" customHeight="1" x14ac:dyDescent="0.25">
      <c r="A2335" s="86">
        <v>2327</v>
      </c>
      <c r="B2335" s="50" t="s">
        <v>2072</v>
      </c>
      <c r="C2335" s="69" t="s">
        <v>2073</v>
      </c>
      <c r="D2335" s="69" t="s">
        <v>138</v>
      </c>
      <c r="E2335" s="69" t="s">
        <v>1394</v>
      </c>
      <c r="F2335" s="69" t="s">
        <v>1538</v>
      </c>
      <c r="G2335" s="87" t="s">
        <v>1539</v>
      </c>
      <c r="H2335" s="50" t="s">
        <v>1356</v>
      </c>
      <c r="I2335" s="50" t="s">
        <v>81</v>
      </c>
      <c r="J2335" s="50" t="s">
        <v>2076</v>
      </c>
      <c r="K2335" s="49">
        <v>1639520.5</v>
      </c>
      <c r="L2335" s="49">
        <v>1626475.634108671</v>
      </c>
      <c r="M2335" s="50">
        <f t="shared" si="40"/>
        <v>25</v>
      </c>
      <c r="N2335" s="68" t="s">
        <v>349</v>
      </c>
    </row>
    <row r="2336" spans="1:14" ht="95.25" customHeight="1" x14ac:dyDescent="0.25">
      <c r="A2336" s="86">
        <v>2328</v>
      </c>
      <c r="B2336" s="50" t="s">
        <v>2072</v>
      </c>
      <c r="C2336" s="69" t="s">
        <v>2073</v>
      </c>
      <c r="D2336" s="69" t="s">
        <v>39</v>
      </c>
      <c r="E2336" s="69" t="s">
        <v>1465</v>
      </c>
      <c r="F2336" s="69" t="s">
        <v>1827</v>
      </c>
      <c r="G2336" s="69" t="s">
        <v>1568</v>
      </c>
      <c r="H2336" s="47">
        <v>60</v>
      </c>
      <c r="I2336" s="48" t="s">
        <v>176</v>
      </c>
      <c r="J2336" s="50" t="s">
        <v>2035</v>
      </c>
      <c r="K2336" s="49">
        <v>1657000</v>
      </c>
      <c r="L2336" s="49">
        <v>1720743.7530598058</v>
      </c>
      <c r="M2336" s="50">
        <f t="shared" si="40"/>
        <v>26</v>
      </c>
      <c r="N2336" s="68" t="s">
        <v>349</v>
      </c>
    </row>
    <row r="2337" spans="1:14" ht="95.25" customHeight="1" x14ac:dyDescent="0.25">
      <c r="A2337" s="86">
        <v>2329</v>
      </c>
      <c r="B2337" s="50" t="s">
        <v>2072</v>
      </c>
      <c r="C2337" s="69" t="s">
        <v>2073</v>
      </c>
      <c r="D2337" s="69" t="s">
        <v>39</v>
      </c>
      <c r="E2337" s="69" t="s">
        <v>1465</v>
      </c>
      <c r="F2337" s="69" t="s">
        <v>1828</v>
      </c>
      <c r="G2337" s="69" t="s">
        <v>1550</v>
      </c>
      <c r="H2337" s="47">
        <v>90</v>
      </c>
      <c r="I2337" s="48" t="s">
        <v>176</v>
      </c>
      <c r="J2337" s="50" t="s">
        <v>2035</v>
      </c>
      <c r="K2337" s="49">
        <v>1657000</v>
      </c>
      <c r="L2337" s="49">
        <v>1720743.7530598058</v>
      </c>
      <c r="M2337" s="50">
        <f t="shared" si="40"/>
        <v>27</v>
      </c>
      <c r="N2337" s="68" t="s">
        <v>349</v>
      </c>
    </row>
    <row r="2338" spans="1:14" ht="95.25" customHeight="1" x14ac:dyDescent="0.25">
      <c r="A2338" s="86">
        <v>2330</v>
      </c>
      <c r="B2338" s="50" t="s">
        <v>2072</v>
      </c>
      <c r="C2338" s="69" t="s">
        <v>2073</v>
      </c>
      <c r="D2338" s="69" t="s">
        <v>1438</v>
      </c>
      <c r="E2338" s="69" t="s">
        <v>1465</v>
      </c>
      <c r="F2338" s="69" t="s">
        <v>1561</v>
      </c>
      <c r="G2338" s="69" t="s">
        <v>1562</v>
      </c>
      <c r="H2338" s="47">
        <v>60</v>
      </c>
      <c r="I2338" s="48" t="s">
        <v>81</v>
      </c>
      <c r="J2338" s="50" t="s">
        <v>2028</v>
      </c>
      <c r="K2338" s="49">
        <v>1657595.35</v>
      </c>
      <c r="L2338" s="49">
        <v>1643440.8337536012</v>
      </c>
      <c r="M2338" s="50">
        <f t="shared" si="40"/>
        <v>28</v>
      </c>
      <c r="N2338" s="68" t="s">
        <v>349</v>
      </c>
    </row>
    <row r="2339" spans="1:14" ht="95.25" customHeight="1" x14ac:dyDescent="0.25">
      <c r="A2339" s="86">
        <v>2331</v>
      </c>
      <c r="B2339" s="50" t="s">
        <v>2072</v>
      </c>
      <c r="C2339" s="69" t="s">
        <v>2073</v>
      </c>
      <c r="D2339" s="69" t="s">
        <v>848</v>
      </c>
      <c r="E2339" s="69" t="s">
        <v>849</v>
      </c>
      <c r="F2339" s="69" t="s">
        <v>1837</v>
      </c>
      <c r="G2339" s="87" t="s">
        <v>1838</v>
      </c>
      <c r="H2339" s="47">
        <v>90</v>
      </c>
      <c r="I2339" s="48" t="s">
        <v>81</v>
      </c>
      <c r="J2339" s="50" t="s">
        <v>1360</v>
      </c>
      <c r="K2339" s="49">
        <v>1666922.0199999998</v>
      </c>
      <c r="L2339" s="49">
        <v>1656070.5674608508</v>
      </c>
      <c r="M2339" s="50">
        <f t="shared" si="40"/>
        <v>29</v>
      </c>
      <c r="N2339" s="68" t="s">
        <v>349</v>
      </c>
    </row>
    <row r="2340" spans="1:14" ht="95.25" customHeight="1" x14ac:dyDescent="0.25">
      <c r="A2340" s="86">
        <v>2332</v>
      </c>
      <c r="B2340" s="50" t="s">
        <v>2072</v>
      </c>
      <c r="C2340" s="69" t="s">
        <v>2073</v>
      </c>
      <c r="D2340" s="69" t="s">
        <v>39</v>
      </c>
      <c r="E2340" s="69" t="s">
        <v>1465</v>
      </c>
      <c r="F2340" s="69" t="s">
        <v>1829</v>
      </c>
      <c r="G2340" s="69" t="s">
        <v>1576</v>
      </c>
      <c r="H2340" s="47">
        <v>60</v>
      </c>
      <c r="I2340" s="48" t="s">
        <v>176</v>
      </c>
      <c r="J2340" s="50" t="s">
        <v>1735</v>
      </c>
      <c r="K2340" s="49">
        <v>1674000</v>
      </c>
      <c r="L2340" s="49">
        <v>1738397.7324213122</v>
      </c>
      <c r="M2340" s="50">
        <f t="shared" si="40"/>
        <v>30</v>
      </c>
      <c r="N2340" s="68" t="s">
        <v>349</v>
      </c>
    </row>
    <row r="2341" spans="1:14" ht="95.25" customHeight="1" x14ac:dyDescent="0.25">
      <c r="A2341" s="86">
        <v>2333</v>
      </c>
      <c r="B2341" s="50" t="s">
        <v>2072</v>
      </c>
      <c r="C2341" s="69" t="s">
        <v>2073</v>
      </c>
      <c r="D2341" s="69" t="s">
        <v>39</v>
      </c>
      <c r="E2341" s="69" t="s">
        <v>1465</v>
      </c>
      <c r="F2341" s="69" t="s">
        <v>1553</v>
      </c>
      <c r="G2341" s="69" t="s">
        <v>1554</v>
      </c>
      <c r="H2341" s="47">
        <v>90</v>
      </c>
      <c r="I2341" s="48" t="s">
        <v>176</v>
      </c>
      <c r="J2341" s="50" t="s">
        <v>2031</v>
      </c>
      <c r="K2341" s="49">
        <v>1678000</v>
      </c>
      <c r="L2341" s="49">
        <v>1667042.716486905</v>
      </c>
      <c r="M2341" s="50">
        <f t="shared" si="40"/>
        <v>31</v>
      </c>
      <c r="N2341" s="68" t="s">
        <v>349</v>
      </c>
    </row>
    <row r="2342" spans="1:14" ht="95.25" customHeight="1" x14ac:dyDescent="0.25">
      <c r="A2342" s="86">
        <v>2334</v>
      </c>
      <c r="B2342" s="50" t="s">
        <v>2072</v>
      </c>
      <c r="C2342" s="69" t="s">
        <v>2073</v>
      </c>
      <c r="D2342" s="69" t="s">
        <v>1438</v>
      </c>
      <c r="E2342" s="69" t="s">
        <v>1465</v>
      </c>
      <c r="F2342" s="69" t="s">
        <v>1565</v>
      </c>
      <c r="G2342" s="87" t="s">
        <v>1548</v>
      </c>
      <c r="H2342" s="47">
        <v>60</v>
      </c>
      <c r="I2342" s="48" t="s">
        <v>81</v>
      </c>
      <c r="J2342" s="50" t="s">
        <v>2028</v>
      </c>
      <c r="K2342" s="49">
        <v>1679791.5</v>
      </c>
      <c r="L2342" s="49">
        <v>1665447.4466836629</v>
      </c>
      <c r="M2342" s="50">
        <f t="shared" si="40"/>
        <v>32</v>
      </c>
      <c r="N2342" s="68" t="s">
        <v>349</v>
      </c>
    </row>
    <row r="2343" spans="1:14" ht="95.25" customHeight="1" x14ac:dyDescent="0.25">
      <c r="A2343" s="86">
        <v>2335</v>
      </c>
      <c r="B2343" s="50" t="s">
        <v>2072</v>
      </c>
      <c r="C2343" s="69" t="s">
        <v>2073</v>
      </c>
      <c r="D2343" s="69" t="s">
        <v>1438</v>
      </c>
      <c r="E2343" s="69" t="s">
        <v>1465</v>
      </c>
      <c r="F2343" s="69" t="s">
        <v>1566</v>
      </c>
      <c r="G2343" s="69" t="s">
        <v>1550</v>
      </c>
      <c r="H2343" s="47">
        <v>60</v>
      </c>
      <c r="I2343" s="48" t="s">
        <v>81</v>
      </c>
      <c r="J2343" s="50" t="s">
        <v>2028</v>
      </c>
      <c r="K2343" s="49">
        <v>1682287</v>
      </c>
      <c r="L2343" s="49">
        <v>1667921.637143133</v>
      </c>
      <c r="M2343" s="50">
        <f t="shared" si="40"/>
        <v>33</v>
      </c>
      <c r="N2343" s="68" t="s">
        <v>349</v>
      </c>
    </row>
    <row r="2344" spans="1:14" ht="95.25" customHeight="1" x14ac:dyDescent="0.25">
      <c r="A2344" s="86">
        <v>2336</v>
      </c>
      <c r="B2344" s="50" t="s">
        <v>2072</v>
      </c>
      <c r="C2344" s="69" t="s">
        <v>2073</v>
      </c>
      <c r="D2344" s="69" t="s">
        <v>1438</v>
      </c>
      <c r="E2344" s="69" t="s">
        <v>1465</v>
      </c>
      <c r="F2344" s="69" t="s">
        <v>1567</v>
      </c>
      <c r="G2344" s="69" t="s">
        <v>1568</v>
      </c>
      <c r="H2344" s="47">
        <v>60</v>
      </c>
      <c r="I2344" s="48" t="s">
        <v>81</v>
      </c>
      <c r="J2344" s="50" t="s">
        <v>2028</v>
      </c>
      <c r="K2344" s="49">
        <v>1691791.75</v>
      </c>
      <c r="L2344" s="49">
        <v>1677345.2243078894</v>
      </c>
      <c r="M2344" s="50">
        <f t="shared" si="40"/>
        <v>34</v>
      </c>
      <c r="N2344" s="68" t="s">
        <v>349</v>
      </c>
    </row>
    <row r="2345" spans="1:14" ht="95.25" customHeight="1" x14ac:dyDescent="0.25">
      <c r="A2345" s="86">
        <v>2337</v>
      </c>
      <c r="B2345" s="50" t="s">
        <v>2072</v>
      </c>
      <c r="C2345" s="69" t="s">
        <v>2073</v>
      </c>
      <c r="D2345" s="69" t="s">
        <v>1438</v>
      </c>
      <c r="E2345" s="69" t="s">
        <v>1465</v>
      </c>
      <c r="F2345" s="69" t="s">
        <v>1569</v>
      </c>
      <c r="G2345" s="69" t="s">
        <v>1570</v>
      </c>
      <c r="H2345" s="47">
        <v>60</v>
      </c>
      <c r="I2345" s="48" t="s">
        <v>81</v>
      </c>
      <c r="J2345" s="50" t="s">
        <v>2028</v>
      </c>
      <c r="K2345" s="49">
        <v>1697308.3</v>
      </c>
      <c r="L2345" s="49">
        <v>1682814.6674572343</v>
      </c>
      <c r="M2345" s="50">
        <f t="shared" si="40"/>
        <v>35</v>
      </c>
      <c r="N2345" s="68" t="s">
        <v>349</v>
      </c>
    </row>
    <row r="2346" spans="1:14" ht="95.25" customHeight="1" x14ac:dyDescent="0.25">
      <c r="A2346" s="86">
        <v>2338</v>
      </c>
      <c r="B2346" s="50" t="s">
        <v>2072</v>
      </c>
      <c r="C2346" s="69" t="s">
        <v>2073</v>
      </c>
      <c r="D2346" s="69" t="s">
        <v>39</v>
      </c>
      <c r="E2346" s="69" t="s">
        <v>1465</v>
      </c>
      <c r="F2346" s="69" t="s">
        <v>1858</v>
      </c>
      <c r="G2346" s="69" t="s">
        <v>1859</v>
      </c>
      <c r="H2346" s="47">
        <v>60</v>
      </c>
      <c r="I2346" s="48" t="s">
        <v>176</v>
      </c>
      <c r="J2346" s="50" t="s">
        <v>1873</v>
      </c>
      <c r="K2346" s="49">
        <v>1700000</v>
      </c>
      <c r="L2346" s="49">
        <v>1765397.9361506756</v>
      </c>
      <c r="M2346" s="50">
        <f t="shared" si="40"/>
        <v>36</v>
      </c>
      <c r="N2346" s="68" t="s">
        <v>349</v>
      </c>
    </row>
    <row r="2347" spans="1:14" ht="95.25" customHeight="1" x14ac:dyDescent="0.25">
      <c r="A2347" s="86">
        <v>2339</v>
      </c>
      <c r="B2347" s="50" t="s">
        <v>2072</v>
      </c>
      <c r="C2347" s="69" t="s">
        <v>2073</v>
      </c>
      <c r="D2347" s="69" t="s">
        <v>44</v>
      </c>
      <c r="E2347" s="69" t="s">
        <v>1361</v>
      </c>
      <c r="F2347" s="69" t="s">
        <v>1846</v>
      </c>
      <c r="G2347" s="87" t="s">
        <v>1560</v>
      </c>
      <c r="H2347" s="47">
        <v>30</v>
      </c>
      <c r="I2347" s="48" t="s">
        <v>1363</v>
      </c>
      <c r="J2347" s="50" t="s">
        <v>2029</v>
      </c>
      <c r="K2347" s="49">
        <v>1700000.03</v>
      </c>
      <c r="L2347" s="49">
        <v>1688933.2437791922</v>
      </c>
      <c r="M2347" s="50">
        <f t="shared" si="40"/>
        <v>37</v>
      </c>
      <c r="N2347" s="68" t="s">
        <v>349</v>
      </c>
    </row>
    <row r="2348" spans="1:14" ht="95.25" customHeight="1" x14ac:dyDescent="0.25">
      <c r="A2348" s="86">
        <v>2340</v>
      </c>
      <c r="B2348" s="50" t="s">
        <v>2072</v>
      </c>
      <c r="C2348" s="69" t="s">
        <v>2073</v>
      </c>
      <c r="D2348" s="69" t="s">
        <v>1438</v>
      </c>
      <c r="E2348" s="69" t="s">
        <v>1465</v>
      </c>
      <c r="F2348" s="69" t="s">
        <v>1575</v>
      </c>
      <c r="G2348" s="69" t="s">
        <v>1576</v>
      </c>
      <c r="H2348" s="47">
        <v>60</v>
      </c>
      <c r="I2348" s="48" t="s">
        <v>81</v>
      </c>
      <c r="J2348" s="50" t="s">
        <v>2028</v>
      </c>
      <c r="K2348" s="49">
        <v>1707017.75</v>
      </c>
      <c r="L2348" s="49">
        <v>1692441.2066504629</v>
      </c>
      <c r="M2348" s="50">
        <f t="shared" si="40"/>
        <v>38</v>
      </c>
      <c r="N2348" s="68" t="s">
        <v>349</v>
      </c>
    </row>
    <row r="2349" spans="1:14" ht="95.25" customHeight="1" x14ac:dyDescent="0.25">
      <c r="A2349" s="86">
        <v>2341</v>
      </c>
      <c r="B2349" s="50" t="s">
        <v>2072</v>
      </c>
      <c r="C2349" s="69" t="s">
        <v>2073</v>
      </c>
      <c r="D2349" s="69" t="s">
        <v>848</v>
      </c>
      <c r="E2349" s="69" t="s">
        <v>849</v>
      </c>
      <c r="F2349" s="69" t="s">
        <v>1839</v>
      </c>
      <c r="G2349" s="87" t="s">
        <v>1840</v>
      </c>
      <c r="H2349" s="47">
        <v>90</v>
      </c>
      <c r="I2349" s="48" t="s">
        <v>81</v>
      </c>
      <c r="J2349" s="50" t="s">
        <v>1360</v>
      </c>
      <c r="K2349" s="49">
        <v>1711892.0355</v>
      </c>
      <c r="L2349" s="49">
        <v>1700644.6467676116</v>
      </c>
      <c r="M2349" s="50">
        <f t="shared" si="40"/>
        <v>39</v>
      </c>
      <c r="N2349" s="68" t="s">
        <v>349</v>
      </c>
    </row>
    <row r="2350" spans="1:14" ht="95.25" customHeight="1" x14ac:dyDescent="0.25">
      <c r="A2350" s="86">
        <v>2342</v>
      </c>
      <c r="B2350" s="50" t="s">
        <v>2072</v>
      </c>
      <c r="C2350" s="69" t="s">
        <v>2073</v>
      </c>
      <c r="D2350" s="69" t="s">
        <v>44</v>
      </c>
      <c r="E2350" s="69" t="s">
        <v>1361</v>
      </c>
      <c r="F2350" s="69" t="s">
        <v>1551</v>
      </c>
      <c r="G2350" s="87" t="s">
        <v>1574</v>
      </c>
      <c r="H2350" s="47">
        <v>30</v>
      </c>
      <c r="I2350" s="48" t="s">
        <v>1363</v>
      </c>
      <c r="J2350" s="50" t="s">
        <v>2029</v>
      </c>
      <c r="K2350" s="49">
        <v>1715700.04</v>
      </c>
      <c r="L2350" s="49">
        <v>1704393.1599086088</v>
      </c>
      <c r="M2350" s="50">
        <f t="shared" si="40"/>
        <v>40</v>
      </c>
      <c r="N2350" s="68" t="s">
        <v>349</v>
      </c>
    </row>
    <row r="2351" spans="1:14" ht="95.25" customHeight="1" x14ac:dyDescent="0.25">
      <c r="A2351" s="86">
        <v>2343</v>
      </c>
      <c r="B2351" s="50" t="s">
        <v>2072</v>
      </c>
      <c r="C2351" s="69" t="s">
        <v>2073</v>
      </c>
      <c r="D2351" s="69" t="s">
        <v>1438</v>
      </c>
      <c r="E2351" s="69" t="s">
        <v>1465</v>
      </c>
      <c r="F2351" s="69" t="s">
        <v>1577</v>
      </c>
      <c r="G2351" s="87" t="s">
        <v>1554</v>
      </c>
      <c r="H2351" s="47">
        <v>60</v>
      </c>
      <c r="I2351" s="48" t="s">
        <v>81</v>
      </c>
      <c r="J2351" s="50" t="s">
        <v>2028</v>
      </c>
      <c r="K2351" s="49">
        <v>1720542.9</v>
      </c>
      <c r="L2351" s="49">
        <v>1705850.8628688173</v>
      </c>
      <c r="M2351" s="50">
        <f t="shared" si="40"/>
        <v>41</v>
      </c>
      <c r="N2351" s="68" t="s">
        <v>349</v>
      </c>
    </row>
    <row r="2352" spans="1:14" ht="95.25" customHeight="1" x14ac:dyDescent="0.25">
      <c r="A2352" s="86">
        <v>2344</v>
      </c>
      <c r="B2352" s="50" t="s">
        <v>2072</v>
      </c>
      <c r="C2352" s="69" t="s">
        <v>2073</v>
      </c>
      <c r="D2352" s="69" t="s">
        <v>1438</v>
      </c>
      <c r="E2352" s="69" t="s">
        <v>1465</v>
      </c>
      <c r="F2352" s="69" t="s">
        <v>1569</v>
      </c>
      <c r="G2352" s="69" t="s">
        <v>1557</v>
      </c>
      <c r="H2352" s="47">
        <v>60</v>
      </c>
      <c r="I2352" s="48" t="s">
        <v>81</v>
      </c>
      <c r="J2352" s="50" t="s">
        <v>2028</v>
      </c>
      <c r="K2352" s="49">
        <v>1746208.6</v>
      </c>
      <c r="L2352" s="49">
        <v>1731297.3986634975</v>
      </c>
      <c r="M2352" s="50">
        <f t="shared" si="40"/>
        <v>42</v>
      </c>
      <c r="N2352" s="68" t="s">
        <v>349</v>
      </c>
    </row>
    <row r="2353" spans="1:14" ht="95.25" customHeight="1" x14ac:dyDescent="0.25">
      <c r="A2353" s="86">
        <v>2345</v>
      </c>
      <c r="B2353" s="50" t="s">
        <v>2072</v>
      </c>
      <c r="C2353" s="69" t="s">
        <v>2073</v>
      </c>
      <c r="D2353" s="69" t="s">
        <v>39</v>
      </c>
      <c r="E2353" s="69" t="s">
        <v>1465</v>
      </c>
      <c r="F2353" s="69" t="s">
        <v>1835</v>
      </c>
      <c r="G2353" s="69" t="s">
        <v>1579</v>
      </c>
      <c r="H2353" s="47">
        <v>90</v>
      </c>
      <c r="I2353" s="48" t="s">
        <v>176</v>
      </c>
      <c r="J2353" s="50" t="s">
        <v>1723</v>
      </c>
      <c r="K2353" s="49">
        <v>1750000</v>
      </c>
      <c r="L2353" s="49">
        <v>1738572.5589106579</v>
      </c>
      <c r="M2353" s="50">
        <f t="shared" si="40"/>
        <v>43</v>
      </c>
      <c r="N2353" s="68" t="s">
        <v>349</v>
      </c>
    </row>
    <row r="2354" spans="1:14" ht="95.25" customHeight="1" x14ac:dyDescent="0.25">
      <c r="A2354" s="86">
        <v>2346</v>
      </c>
      <c r="B2354" s="50" t="s">
        <v>2072</v>
      </c>
      <c r="C2354" s="69" t="s">
        <v>2073</v>
      </c>
      <c r="D2354" s="69" t="s">
        <v>39</v>
      </c>
      <c r="E2354" s="69" t="s">
        <v>1465</v>
      </c>
      <c r="F2354" s="69" t="s">
        <v>1843</v>
      </c>
      <c r="G2354" s="69" t="s">
        <v>1573</v>
      </c>
      <c r="H2354" s="47">
        <v>90</v>
      </c>
      <c r="I2354" s="48" t="s">
        <v>176</v>
      </c>
      <c r="J2354" s="50" t="s">
        <v>1723</v>
      </c>
      <c r="K2354" s="49">
        <v>1750050</v>
      </c>
      <c r="L2354" s="49">
        <v>1738622.2324123411</v>
      </c>
      <c r="M2354" s="50">
        <f t="shared" si="40"/>
        <v>44</v>
      </c>
      <c r="N2354" s="68" t="s">
        <v>349</v>
      </c>
    </row>
    <row r="2355" spans="1:14" ht="95.25" customHeight="1" x14ac:dyDescent="0.25">
      <c r="A2355" s="86">
        <v>2347</v>
      </c>
      <c r="B2355" s="50" t="s">
        <v>2072</v>
      </c>
      <c r="C2355" s="69" t="s">
        <v>2073</v>
      </c>
      <c r="D2355" s="69" t="s">
        <v>39</v>
      </c>
      <c r="E2355" s="69" t="s">
        <v>1465</v>
      </c>
      <c r="F2355" s="69" t="s">
        <v>1836</v>
      </c>
      <c r="G2355" s="69" t="s">
        <v>1564</v>
      </c>
      <c r="H2355" s="47">
        <v>90</v>
      </c>
      <c r="I2355" s="48" t="s">
        <v>176</v>
      </c>
      <c r="J2355" s="50" t="s">
        <v>1873</v>
      </c>
      <c r="K2355" s="49">
        <v>1755000</v>
      </c>
      <c r="L2355" s="49">
        <v>1743539.9090789745</v>
      </c>
      <c r="M2355" s="50">
        <f t="shared" si="40"/>
        <v>45</v>
      </c>
      <c r="N2355" s="68" t="s">
        <v>349</v>
      </c>
    </row>
    <row r="2356" spans="1:14" ht="95.25" customHeight="1" x14ac:dyDescent="0.25">
      <c r="A2356" s="86">
        <v>2348</v>
      </c>
      <c r="B2356" s="50" t="s">
        <v>2072</v>
      </c>
      <c r="C2356" s="69" t="s">
        <v>2073</v>
      </c>
      <c r="D2356" s="69" t="s">
        <v>1438</v>
      </c>
      <c r="E2356" s="69" t="s">
        <v>1465</v>
      </c>
      <c r="F2356" s="69" t="s">
        <v>1578</v>
      </c>
      <c r="G2356" s="69" t="s">
        <v>1579</v>
      </c>
      <c r="H2356" s="47">
        <v>60</v>
      </c>
      <c r="I2356" s="48" t="s">
        <v>81</v>
      </c>
      <c r="J2356" s="50" t="s">
        <v>2028</v>
      </c>
      <c r="K2356" s="49">
        <v>1765565.4</v>
      </c>
      <c r="L2356" s="49">
        <v>1750488.907333452</v>
      </c>
      <c r="M2356" s="50">
        <f t="shared" si="40"/>
        <v>46</v>
      </c>
      <c r="N2356" s="68" t="s">
        <v>349</v>
      </c>
    </row>
    <row r="2357" spans="1:14" ht="95.25" customHeight="1" x14ac:dyDescent="0.25">
      <c r="A2357" s="86">
        <v>2349</v>
      </c>
      <c r="B2357" s="50" t="s">
        <v>2072</v>
      </c>
      <c r="C2357" s="69" t="s">
        <v>2073</v>
      </c>
      <c r="D2357" s="69" t="s">
        <v>1438</v>
      </c>
      <c r="E2357" s="69" t="s">
        <v>1465</v>
      </c>
      <c r="F2357" s="69" t="s">
        <v>1578</v>
      </c>
      <c r="G2357" s="69" t="s">
        <v>1564</v>
      </c>
      <c r="H2357" s="47">
        <v>60</v>
      </c>
      <c r="I2357" s="48" t="s">
        <v>81</v>
      </c>
      <c r="J2357" s="50" t="s">
        <v>2028</v>
      </c>
      <c r="K2357" s="49">
        <v>1772570.05</v>
      </c>
      <c r="L2357" s="49">
        <v>1757433.7433189971</v>
      </c>
      <c r="M2357" s="50">
        <f t="shared" si="40"/>
        <v>47</v>
      </c>
      <c r="N2357" s="68" t="s">
        <v>349</v>
      </c>
    </row>
    <row r="2358" spans="1:14" ht="95.25" customHeight="1" x14ac:dyDescent="0.25">
      <c r="A2358" s="86">
        <v>2350</v>
      </c>
      <c r="B2358" s="50" t="s">
        <v>2072</v>
      </c>
      <c r="C2358" s="69" t="s">
        <v>2073</v>
      </c>
      <c r="D2358" s="69" t="s">
        <v>39</v>
      </c>
      <c r="E2358" s="69" t="s">
        <v>1465</v>
      </c>
      <c r="F2358" s="69" t="s">
        <v>1841</v>
      </c>
      <c r="G2358" s="69" t="s">
        <v>1589</v>
      </c>
      <c r="H2358" s="47">
        <v>60</v>
      </c>
      <c r="I2358" s="48" t="s">
        <v>176</v>
      </c>
      <c r="J2358" s="50" t="s">
        <v>2031</v>
      </c>
      <c r="K2358" s="49">
        <v>1783000</v>
      </c>
      <c r="L2358" s="49">
        <v>1851590.894209797</v>
      </c>
      <c r="M2358" s="50">
        <f t="shared" si="40"/>
        <v>48</v>
      </c>
      <c r="N2358" s="68" t="s">
        <v>349</v>
      </c>
    </row>
    <row r="2359" spans="1:14" ht="95.25" customHeight="1" x14ac:dyDescent="0.25">
      <c r="A2359" s="86">
        <v>2351</v>
      </c>
      <c r="B2359" s="50" t="s">
        <v>2072</v>
      </c>
      <c r="C2359" s="69" t="s">
        <v>2073</v>
      </c>
      <c r="D2359" s="69" t="s">
        <v>1438</v>
      </c>
      <c r="E2359" s="69" t="s">
        <v>1465</v>
      </c>
      <c r="F2359" s="69" t="s">
        <v>1580</v>
      </c>
      <c r="G2359" s="69" t="s">
        <v>1573</v>
      </c>
      <c r="H2359" s="47">
        <v>60</v>
      </c>
      <c r="I2359" s="48" t="s">
        <v>81</v>
      </c>
      <c r="J2359" s="50" t="s">
        <v>2028</v>
      </c>
      <c r="K2359" s="49">
        <v>1786805.9</v>
      </c>
      <c r="L2359" s="49">
        <v>1771548.030737329</v>
      </c>
      <c r="M2359" s="50">
        <f t="shared" si="40"/>
        <v>49</v>
      </c>
      <c r="N2359" s="68" t="s">
        <v>349</v>
      </c>
    </row>
    <row r="2360" spans="1:14" ht="95.25" customHeight="1" x14ac:dyDescent="0.25">
      <c r="A2360" s="86">
        <v>2352</v>
      </c>
      <c r="B2360" s="50" t="s">
        <v>2072</v>
      </c>
      <c r="C2360" s="69" t="s">
        <v>2073</v>
      </c>
      <c r="D2360" s="69" t="s">
        <v>39</v>
      </c>
      <c r="E2360" s="69" t="s">
        <v>1465</v>
      </c>
      <c r="F2360" s="69" t="s">
        <v>1842</v>
      </c>
      <c r="G2360" s="69" t="s">
        <v>1587</v>
      </c>
      <c r="H2360" s="47">
        <v>60</v>
      </c>
      <c r="I2360" s="48" t="s">
        <v>176</v>
      </c>
      <c r="J2360" s="50" t="s">
        <v>2031</v>
      </c>
      <c r="K2360" s="49">
        <v>1800000</v>
      </c>
      <c r="L2360" s="49">
        <v>1869244.8735713037</v>
      </c>
      <c r="M2360" s="50">
        <f t="shared" si="40"/>
        <v>50</v>
      </c>
      <c r="N2360" s="68" t="s">
        <v>349</v>
      </c>
    </row>
    <row r="2361" spans="1:14" ht="95.25" customHeight="1" x14ac:dyDescent="0.25">
      <c r="A2361" s="86">
        <v>2353</v>
      </c>
      <c r="B2361" s="50" t="s">
        <v>2072</v>
      </c>
      <c r="C2361" s="69" t="s">
        <v>2073</v>
      </c>
      <c r="D2361" s="69" t="s">
        <v>1438</v>
      </c>
      <c r="E2361" s="69" t="s">
        <v>1465</v>
      </c>
      <c r="F2361" s="69" t="s">
        <v>1586</v>
      </c>
      <c r="G2361" s="69" t="s">
        <v>1587</v>
      </c>
      <c r="H2361" s="47">
        <v>60</v>
      </c>
      <c r="I2361" s="48" t="s">
        <v>81</v>
      </c>
      <c r="J2361" s="50" t="s">
        <v>2028</v>
      </c>
      <c r="K2361" s="49">
        <v>1813190.35</v>
      </c>
      <c r="L2361" s="49">
        <v>1797707.1789915338</v>
      </c>
      <c r="M2361" s="50">
        <f t="shared" si="40"/>
        <v>51</v>
      </c>
      <c r="N2361" s="68" t="s">
        <v>349</v>
      </c>
    </row>
    <row r="2362" spans="1:14" ht="95.25" customHeight="1" x14ac:dyDescent="0.25">
      <c r="A2362" s="86">
        <v>2354</v>
      </c>
      <c r="B2362" s="50" t="s">
        <v>2072</v>
      </c>
      <c r="C2362" s="69" t="s">
        <v>2073</v>
      </c>
      <c r="D2362" s="69" t="s">
        <v>848</v>
      </c>
      <c r="E2362" s="69" t="s">
        <v>849</v>
      </c>
      <c r="F2362" s="69" t="s">
        <v>1848</v>
      </c>
      <c r="G2362" s="87" t="s">
        <v>1849</v>
      </c>
      <c r="H2362" s="47">
        <v>90</v>
      </c>
      <c r="I2362" s="48" t="s">
        <v>81</v>
      </c>
      <c r="J2362" s="50" t="s">
        <v>1360</v>
      </c>
      <c r="K2362" s="49">
        <v>1817262.7174999998</v>
      </c>
      <c r="L2362" s="49">
        <v>1805377.7967229395</v>
      </c>
      <c r="M2362" s="50">
        <f t="shared" si="40"/>
        <v>52</v>
      </c>
      <c r="N2362" s="68" t="s">
        <v>349</v>
      </c>
    </row>
    <row r="2363" spans="1:14" ht="95.25" customHeight="1" x14ac:dyDescent="0.25">
      <c r="A2363" s="86">
        <v>2355</v>
      </c>
      <c r="B2363" s="50" t="s">
        <v>2072</v>
      </c>
      <c r="C2363" s="69" t="s">
        <v>2073</v>
      </c>
      <c r="D2363" s="69" t="s">
        <v>47</v>
      </c>
      <c r="E2363" s="69" t="s">
        <v>1500</v>
      </c>
      <c r="F2363" s="69" t="s">
        <v>1556</v>
      </c>
      <c r="G2363" s="87" t="s">
        <v>1570</v>
      </c>
      <c r="H2363" s="47">
        <v>45</v>
      </c>
      <c r="I2363" s="48" t="s">
        <v>1558</v>
      </c>
      <c r="J2363" s="50" t="s">
        <v>2056</v>
      </c>
      <c r="K2363" s="49">
        <v>1822405</v>
      </c>
      <c r="L2363" s="49">
        <v>1949064.5103391826</v>
      </c>
      <c r="M2363" s="50">
        <f t="shared" si="40"/>
        <v>53</v>
      </c>
      <c r="N2363" s="68" t="s">
        <v>349</v>
      </c>
    </row>
    <row r="2364" spans="1:14" ht="95.25" customHeight="1" x14ac:dyDescent="0.25">
      <c r="A2364" s="86">
        <v>2356</v>
      </c>
      <c r="B2364" s="50" t="s">
        <v>2072</v>
      </c>
      <c r="C2364" s="69" t="s">
        <v>2073</v>
      </c>
      <c r="D2364" s="69" t="s">
        <v>1438</v>
      </c>
      <c r="E2364" s="69" t="s">
        <v>1465</v>
      </c>
      <c r="F2364" s="69" t="s">
        <v>1588</v>
      </c>
      <c r="G2364" s="69" t="s">
        <v>1589</v>
      </c>
      <c r="H2364" s="47">
        <v>60</v>
      </c>
      <c r="I2364" s="48" t="s">
        <v>81</v>
      </c>
      <c r="J2364" s="50" t="s">
        <v>2028</v>
      </c>
      <c r="K2364" s="49">
        <v>1825229.7</v>
      </c>
      <c r="L2364" s="49">
        <v>1809643.7227335584</v>
      </c>
      <c r="M2364" s="50">
        <f t="shared" si="40"/>
        <v>54</v>
      </c>
      <c r="N2364" s="68" t="s">
        <v>349</v>
      </c>
    </row>
    <row r="2365" spans="1:14" ht="95.25" customHeight="1" x14ac:dyDescent="0.25">
      <c r="A2365" s="86">
        <v>2357</v>
      </c>
      <c r="B2365" s="50" t="s">
        <v>2072</v>
      </c>
      <c r="C2365" s="69" t="s">
        <v>2073</v>
      </c>
      <c r="D2365" s="69" t="s">
        <v>39</v>
      </c>
      <c r="E2365" s="69" t="s">
        <v>1465</v>
      </c>
      <c r="F2365" s="69" t="s">
        <v>1844</v>
      </c>
      <c r="G2365" s="69" t="s">
        <v>1845</v>
      </c>
      <c r="H2365" s="47">
        <v>60</v>
      </c>
      <c r="I2365" s="48" t="s">
        <v>176</v>
      </c>
      <c r="J2365" s="50" t="s">
        <v>1873</v>
      </c>
      <c r="K2365" s="49">
        <v>1827771</v>
      </c>
      <c r="L2365" s="49">
        <v>1898084.2065623864</v>
      </c>
      <c r="M2365" s="50">
        <f t="shared" si="40"/>
        <v>55</v>
      </c>
      <c r="N2365" s="68" t="s">
        <v>349</v>
      </c>
    </row>
    <row r="2366" spans="1:14" ht="95.25" customHeight="1" x14ac:dyDescent="0.25">
      <c r="A2366" s="86">
        <v>2358</v>
      </c>
      <c r="B2366" s="50" t="s">
        <v>2072</v>
      </c>
      <c r="C2366" s="69" t="s">
        <v>2073</v>
      </c>
      <c r="D2366" s="69" t="s">
        <v>848</v>
      </c>
      <c r="E2366" s="69" t="s">
        <v>849</v>
      </c>
      <c r="F2366" s="69" t="s">
        <v>1852</v>
      </c>
      <c r="G2366" s="87" t="s">
        <v>1853</v>
      </c>
      <c r="H2366" s="47">
        <v>90</v>
      </c>
      <c r="I2366" s="48" t="s">
        <v>81</v>
      </c>
      <c r="J2366" s="50" t="s">
        <v>1360</v>
      </c>
      <c r="K2366" s="49">
        <v>1847914.7369999997</v>
      </c>
      <c r="L2366" s="49">
        <v>1835736.529933936</v>
      </c>
      <c r="M2366" s="50">
        <f t="shared" si="40"/>
        <v>56</v>
      </c>
      <c r="N2366" s="68" t="s">
        <v>349</v>
      </c>
    </row>
    <row r="2367" spans="1:14" ht="95.25" customHeight="1" x14ac:dyDescent="0.25">
      <c r="A2367" s="86">
        <v>2359</v>
      </c>
      <c r="B2367" s="50" t="s">
        <v>2072</v>
      </c>
      <c r="C2367" s="69" t="s">
        <v>2073</v>
      </c>
      <c r="D2367" s="69" t="s">
        <v>39</v>
      </c>
      <c r="E2367" s="69" t="s">
        <v>1465</v>
      </c>
      <c r="F2367" s="69" t="s">
        <v>1850</v>
      </c>
      <c r="G2367" s="69" t="s">
        <v>1583</v>
      </c>
      <c r="H2367" s="47">
        <v>90</v>
      </c>
      <c r="I2367" s="48" t="s">
        <v>176</v>
      </c>
      <c r="J2367" s="50" t="s">
        <v>1873</v>
      </c>
      <c r="K2367" s="49">
        <v>1877000</v>
      </c>
      <c r="L2367" s="49">
        <v>1864743.2531858888</v>
      </c>
      <c r="M2367" s="50">
        <f t="shared" si="40"/>
        <v>57</v>
      </c>
      <c r="N2367" s="68" t="s">
        <v>349</v>
      </c>
    </row>
    <row r="2368" spans="1:14" ht="95.25" customHeight="1" x14ac:dyDescent="0.25">
      <c r="A2368" s="86">
        <v>2360</v>
      </c>
      <c r="B2368" s="50" t="s">
        <v>2072</v>
      </c>
      <c r="C2368" s="69" t="s">
        <v>2073</v>
      </c>
      <c r="D2368" s="69" t="s">
        <v>1438</v>
      </c>
      <c r="E2368" s="69" t="s">
        <v>1465</v>
      </c>
      <c r="F2368" s="69" t="s">
        <v>1590</v>
      </c>
      <c r="G2368" s="69" t="s">
        <v>1583</v>
      </c>
      <c r="H2368" s="47">
        <v>60</v>
      </c>
      <c r="I2368" s="48" t="s">
        <v>81</v>
      </c>
      <c r="J2368" s="50" t="s">
        <v>2028</v>
      </c>
      <c r="K2368" s="49">
        <v>1893132.6</v>
      </c>
      <c r="L2368" s="49">
        <v>1876966.7871897225</v>
      </c>
      <c r="M2368" s="50">
        <f t="shared" si="40"/>
        <v>58</v>
      </c>
      <c r="N2368" s="68" t="s">
        <v>349</v>
      </c>
    </row>
    <row r="2369" spans="1:14" ht="95.25" customHeight="1" x14ac:dyDescent="0.25">
      <c r="A2369" s="86">
        <v>2361</v>
      </c>
      <c r="B2369" s="50" t="s">
        <v>2072</v>
      </c>
      <c r="C2369" s="69" t="s">
        <v>2073</v>
      </c>
      <c r="D2369" s="69" t="s">
        <v>26</v>
      </c>
      <c r="E2369" s="69" t="s">
        <v>1394</v>
      </c>
      <c r="F2369" s="69" t="s">
        <v>1538</v>
      </c>
      <c r="G2369" s="87" t="s">
        <v>1776</v>
      </c>
      <c r="H2369" s="47">
        <v>90</v>
      </c>
      <c r="I2369" s="48" t="s">
        <v>1457</v>
      </c>
      <c r="J2369" s="50" t="s">
        <v>1434</v>
      </c>
      <c r="K2369" s="49">
        <v>1850109.42</v>
      </c>
      <c r="L2369" s="49">
        <v>2011829.233127011</v>
      </c>
      <c r="M2369" s="50">
        <f t="shared" si="40"/>
        <v>59</v>
      </c>
      <c r="N2369" s="68" t="s">
        <v>349</v>
      </c>
    </row>
    <row r="2370" spans="1:14" ht="95.25" customHeight="1" x14ac:dyDescent="0.25">
      <c r="A2370" s="86">
        <v>2362</v>
      </c>
      <c r="B2370" s="50" t="s">
        <v>2072</v>
      </c>
      <c r="C2370" s="69" t="s">
        <v>2073</v>
      </c>
      <c r="D2370" s="69" t="s">
        <v>1353</v>
      </c>
      <c r="E2370" s="69" t="s">
        <v>1354</v>
      </c>
      <c r="F2370" s="69" t="s">
        <v>1969</v>
      </c>
      <c r="G2370" s="87" t="s">
        <v>2071</v>
      </c>
      <c r="H2370" s="50" t="s">
        <v>1356</v>
      </c>
      <c r="I2370" s="48" t="s">
        <v>81</v>
      </c>
      <c r="J2370" s="50" t="s">
        <v>2019</v>
      </c>
      <c r="K2370" s="49">
        <v>1914277.35</v>
      </c>
      <c r="L2370" s="49">
        <v>1898892.5295018645</v>
      </c>
      <c r="M2370" s="50">
        <f t="shared" si="40"/>
        <v>60</v>
      </c>
      <c r="N2370" s="68" t="s">
        <v>349</v>
      </c>
    </row>
    <row r="2371" spans="1:14" ht="95.25" customHeight="1" x14ac:dyDescent="0.25">
      <c r="A2371" s="86">
        <v>2363</v>
      </c>
      <c r="B2371" s="50" t="s">
        <v>2072</v>
      </c>
      <c r="C2371" s="69" t="s">
        <v>2073</v>
      </c>
      <c r="D2371" s="69" t="s">
        <v>24</v>
      </c>
      <c r="E2371" s="69" t="s">
        <v>1777</v>
      </c>
      <c r="F2371" s="69" t="s">
        <v>1778</v>
      </c>
      <c r="G2371" s="87" t="str">
        <f>F2371</f>
        <v>ML 180E24-E3 K</v>
      </c>
      <c r="H2371" s="47">
        <v>10</v>
      </c>
      <c r="I2371" s="48" t="s">
        <v>1668</v>
      </c>
      <c r="J2371" s="50" t="s">
        <v>1723</v>
      </c>
      <c r="K2371" s="46">
        <f>(1153396+554159+50000+15000)*1.15</f>
        <v>2038438.2499999998</v>
      </c>
      <c r="L2371" s="49">
        <v>2330539.584698135</v>
      </c>
      <c r="M2371" s="50">
        <f t="shared" si="40"/>
        <v>61</v>
      </c>
      <c r="N2371" s="68" t="s">
        <v>349</v>
      </c>
    </row>
    <row r="2372" spans="1:14" ht="95.25" customHeight="1" x14ac:dyDescent="0.25">
      <c r="A2372" s="86">
        <v>2364</v>
      </c>
      <c r="B2372" s="50" t="s">
        <v>2072</v>
      </c>
      <c r="C2372" s="69" t="s">
        <v>2073</v>
      </c>
      <c r="D2372" s="69" t="s">
        <v>46</v>
      </c>
      <c r="E2372" s="69" t="s">
        <v>1465</v>
      </c>
      <c r="F2372" s="69" t="s">
        <v>1917</v>
      </c>
      <c r="G2372" s="87" t="s">
        <v>1557</v>
      </c>
      <c r="H2372" s="47">
        <v>90</v>
      </c>
      <c r="I2372" s="48">
        <v>0</v>
      </c>
      <c r="J2372" s="50" t="s">
        <v>1476</v>
      </c>
      <c r="K2372" s="49">
        <v>2268153.2400000002</v>
      </c>
      <c r="L2372" s="49">
        <v>2268153.2400000002</v>
      </c>
      <c r="M2372" s="50">
        <f t="shared" si="40"/>
        <v>62</v>
      </c>
      <c r="N2372" s="68" t="s">
        <v>349</v>
      </c>
    </row>
    <row r="2373" spans="1:14" ht="95.25" customHeight="1" x14ac:dyDescent="0.25">
      <c r="A2373" s="86">
        <v>2365</v>
      </c>
      <c r="B2373" s="50" t="s">
        <v>2077</v>
      </c>
      <c r="C2373" s="69" t="s">
        <v>2078</v>
      </c>
      <c r="D2373" s="69" t="s">
        <v>1438</v>
      </c>
      <c r="E2373" s="69" t="s">
        <v>1594</v>
      </c>
      <c r="F2373" s="69" t="s">
        <v>1595</v>
      </c>
      <c r="G2373" s="69" t="s">
        <v>1633</v>
      </c>
      <c r="H2373" s="47">
        <v>60</v>
      </c>
      <c r="I2373" s="48">
        <v>3.92</v>
      </c>
      <c r="J2373" s="50" t="s">
        <v>2028</v>
      </c>
      <c r="K2373" s="49">
        <v>1606582.5</v>
      </c>
      <c r="L2373" s="49">
        <v>1570329.0249749522</v>
      </c>
      <c r="M2373" s="50">
        <f t="shared" si="40"/>
        <v>1</v>
      </c>
      <c r="N2373" s="68" t="s">
        <v>349</v>
      </c>
    </row>
    <row r="2374" spans="1:14" ht="95.25" customHeight="1" x14ac:dyDescent="0.25">
      <c r="A2374" s="86">
        <v>2366</v>
      </c>
      <c r="B2374" s="50" t="s">
        <v>2077</v>
      </c>
      <c r="C2374" s="69" t="s">
        <v>2078</v>
      </c>
      <c r="D2374" s="69" t="s">
        <v>1438</v>
      </c>
      <c r="E2374" s="69" t="s">
        <v>1594</v>
      </c>
      <c r="F2374" s="69" t="s">
        <v>1595</v>
      </c>
      <c r="G2374" s="69" t="s">
        <v>1623</v>
      </c>
      <c r="H2374" s="47">
        <v>60</v>
      </c>
      <c r="I2374" s="48">
        <v>3.92</v>
      </c>
      <c r="J2374" s="50" t="s">
        <v>2028</v>
      </c>
      <c r="K2374" s="49">
        <v>1756025</v>
      </c>
      <c r="L2374" s="49">
        <v>1716399.2674398238</v>
      </c>
      <c r="M2374" s="50">
        <f t="shared" si="40"/>
        <v>2</v>
      </c>
      <c r="N2374" s="68" t="s">
        <v>349</v>
      </c>
    </row>
    <row r="2375" spans="1:14" ht="95.25" customHeight="1" x14ac:dyDescent="0.25">
      <c r="A2375" s="86">
        <v>2367</v>
      </c>
      <c r="B2375" s="50" t="s">
        <v>2077</v>
      </c>
      <c r="C2375" s="69" t="s">
        <v>2078</v>
      </c>
      <c r="D2375" s="69" t="s">
        <v>39</v>
      </c>
      <c r="E2375" s="69" t="s">
        <v>1465</v>
      </c>
      <c r="F2375" s="69" t="s">
        <v>1869</v>
      </c>
      <c r="G2375" s="69" t="s">
        <v>1639</v>
      </c>
      <c r="H2375" s="47">
        <v>90</v>
      </c>
      <c r="I2375" s="48" t="s">
        <v>176</v>
      </c>
      <c r="J2375" s="50" t="s">
        <v>2031</v>
      </c>
      <c r="K2375" s="49">
        <v>2170000</v>
      </c>
      <c r="L2375" s="49">
        <v>2253478.5420276271</v>
      </c>
      <c r="M2375" s="50">
        <f t="shared" si="40"/>
        <v>3</v>
      </c>
      <c r="N2375" s="68" t="s">
        <v>349</v>
      </c>
    </row>
    <row r="2376" spans="1:14" ht="95.25" customHeight="1" x14ac:dyDescent="0.25">
      <c r="A2376" s="86">
        <v>2368</v>
      </c>
      <c r="B2376" s="50" t="s">
        <v>2077</v>
      </c>
      <c r="C2376" s="69" t="s">
        <v>2078</v>
      </c>
      <c r="D2376" s="69" t="s">
        <v>39</v>
      </c>
      <c r="E2376" s="69" t="s">
        <v>1465</v>
      </c>
      <c r="F2376" s="69" t="s">
        <v>1669</v>
      </c>
      <c r="G2376" s="69" t="s">
        <v>1648</v>
      </c>
      <c r="H2376" s="47">
        <v>90</v>
      </c>
      <c r="I2376" s="48" t="s">
        <v>176</v>
      </c>
      <c r="J2376" s="50" t="s">
        <v>1873</v>
      </c>
      <c r="K2376" s="49">
        <v>2276000</v>
      </c>
      <c r="L2376" s="49">
        <v>2363556.295693493</v>
      </c>
      <c r="M2376" s="50">
        <f t="shared" si="40"/>
        <v>4</v>
      </c>
      <c r="N2376" s="68" t="s">
        <v>349</v>
      </c>
    </row>
    <row r="2377" spans="1:14" ht="95.25" customHeight="1" x14ac:dyDescent="0.25">
      <c r="A2377" s="86">
        <v>2369</v>
      </c>
      <c r="B2377" s="50" t="s">
        <v>2077</v>
      </c>
      <c r="C2377" s="69" t="s">
        <v>2078</v>
      </c>
      <c r="D2377" s="69" t="s">
        <v>39</v>
      </c>
      <c r="E2377" s="69" t="s">
        <v>1465</v>
      </c>
      <c r="F2377" s="69" t="s">
        <v>1669</v>
      </c>
      <c r="G2377" s="69" t="s">
        <v>1648</v>
      </c>
      <c r="H2377" s="47">
        <v>90</v>
      </c>
      <c r="I2377" s="48" t="s">
        <v>176</v>
      </c>
      <c r="J2377" s="50" t="s">
        <v>1476</v>
      </c>
      <c r="K2377" s="49">
        <v>2290000</v>
      </c>
      <c r="L2377" s="49">
        <v>2378094.8669323809</v>
      </c>
      <c r="M2377" s="50">
        <f t="shared" si="40"/>
        <v>5</v>
      </c>
      <c r="N2377" s="68" t="s">
        <v>349</v>
      </c>
    </row>
    <row r="2378" spans="1:14" ht="95.25" customHeight="1" x14ac:dyDescent="0.25">
      <c r="A2378" s="86">
        <v>2370</v>
      </c>
      <c r="B2378" s="50" t="s">
        <v>2077</v>
      </c>
      <c r="C2378" s="69" t="s">
        <v>2078</v>
      </c>
      <c r="D2378" s="69" t="s">
        <v>39</v>
      </c>
      <c r="E2378" s="69" t="s">
        <v>1465</v>
      </c>
      <c r="F2378" s="69" t="s">
        <v>1870</v>
      </c>
      <c r="G2378" s="69" t="s">
        <v>1645</v>
      </c>
      <c r="H2378" s="47">
        <v>90</v>
      </c>
      <c r="I2378" s="48" t="s">
        <v>176</v>
      </c>
      <c r="J2378" s="50" t="s">
        <v>2031</v>
      </c>
      <c r="K2378" s="49">
        <v>2310000</v>
      </c>
      <c r="L2378" s="49">
        <v>2398864.2544165067</v>
      </c>
      <c r="M2378" s="50">
        <f t="shared" ref="M2378:M2441" si="41">IF(B2378=B2377,M2377+1,1)</f>
        <v>6</v>
      </c>
      <c r="N2378" s="68" t="s">
        <v>349</v>
      </c>
    </row>
    <row r="2379" spans="1:14" ht="95.25" customHeight="1" x14ac:dyDescent="0.25">
      <c r="A2379" s="86">
        <v>2371</v>
      </c>
      <c r="B2379" s="50" t="s">
        <v>2077</v>
      </c>
      <c r="C2379" s="69" t="s">
        <v>2078</v>
      </c>
      <c r="D2379" s="69" t="s">
        <v>1438</v>
      </c>
      <c r="E2379" s="69" t="s">
        <v>1465</v>
      </c>
      <c r="F2379" s="69" t="s">
        <v>1634</v>
      </c>
      <c r="G2379" s="69" t="s">
        <v>1635</v>
      </c>
      <c r="H2379" s="47">
        <v>60</v>
      </c>
      <c r="I2379" s="48" t="s">
        <v>81</v>
      </c>
      <c r="J2379" s="50" t="s">
        <v>2028</v>
      </c>
      <c r="K2379" s="49">
        <v>2324772.4500000002</v>
      </c>
      <c r="L2379" s="49">
        <v>2304920.7839026595</v>
      </c>
      <c r="M2379" s="50">
        <f t="shared" si="41"/>
        <v>7</v>
      </c>
      <c r="N2379" s="68" t="s">
        <v>349</v>
      </c>
    </row>
    <row r="2380" spans="1:14" ht="95.25" customHeight="1" x14ac:dyDescent="0.25">
      <c r="A2380" s="86">
        <v>2372</v>
      </c>
      <c r="B2380" s="50" t="s">
        <v>2077</v>
      </c>
      <c r="C2380" s="69" t="s">
        <v>2078</v>
      </c>
      <c r="D2380" s="69" t="s">
        <v>44</v>
      </c>
      <c r="E2380" s="69" t="s">
        <v>1361</v>
      </c>
      <c r="F2380" s="69" t="s">
        <v>1786</v>
      </c>
      <c r="G2380" s="87" t="s">
        <v>1792</v>
      </c>
      <c r="H2380" s="47">
        <v>30</v>
      </c>
      <c r="I2380" s="48" t="s">
        <v>1790</v>
      </c>
      <c r="J2380" s="50" t="s">
        <v>2029</v>
      </c>
      <c r="K2380" s="49">
        <v>2360000</v>
      </c>
      <c r="L2380" s="49">
        <v>2345845.8458904657</v>
      </c>
      <c r="M2380" s="50">
        <f t="shared" si="41"/>
        <v>8</v>
      </c>
      <c r="N2380" s="68" t="s">
        <v>349</v>
      </c>
    </row>
    <row r="2381" spans="1:14" ht="95.25" customHeight="1" x14ac:dyDescent="0.25">
      <c r="A2381" s="86">
        <v>2373</v>
      </c>
      <c r="B2381" s="50" t="s">
        <v>2077</v>
      </c>
      <c r="C2381" s="69" t="s">
        <v>2078</v>
      </c>
      <c r="D2381" s="69" t="s">
        <v>1438</v>
      </c>
      <c r="E2381" s="69" t="s">
        <v>1465</v>
      </c>
      <c r="F2381" s="69" t="s">
        <v>1638</v>
      </c>
      <c r="G2381" s="69" t="s">
        <v>1639</v>
      </c>
      <c r="H2381" s="47">
        <v>60</v>
      </c>
      <c r="I2381" s="48" t="s">
        <v>81</v>
      </c>
      <c r="J2381" s="50" t="s">
        <v>2028</v>
      </c>
      <c r="K2381" s="49">
        <v>2360141.85</v>
      </c>
      <c r="L2381" s="49">
        <v>2339988.157990892</v>
      </c>
      <c r="M2381" s="50">
        <f t="shared" si="41"/>
        <v>9</v>
      </c>
      <c r="N2381" s="68" t="s">
        <v>349</v>
      </c>
    </row>
    <row r="2382" spans="1:14" ht="95.25" customHeight="1" x14ac:dyDescent="0.25">
      <c r="A2382" s="86">
        <v>2374</v>
      </c>
      <c r="B2382" s="50" t="s">
        <v>2077</v>
      </c>
      <c r="C2382" s="69" t="s">
        <v>2078</v>
      </c>
      <c r="D2382" s="69" t="s">
        <v>39</v>
      </c>
      <c r="E2382" s="69" t="s">
        <v>1465</v>
      </c>
      <c r="F2382" s="69" t="s">
        <v>1669</v>
      </c>
      <c r="G2382" s="69" t="s">
        <v>1648</v>
      </c>
      <c r="H2382" s="47">
        <v>90</v>
      </c>
      <c r="I2382" s="48" t="s">
        <v>176</v>
      </c>
      <c r="J2382" s="50" t="s">
        <v>2067</v>
      </c>
      <c r="K2382" s="49">
        <v>2370000</v>
      </c>
      <c r="L2382" s="49">
        <v>2461172.4168688832</v>
      </c>
      <c r="M2382" s="50">
        <f t="shared" si="41"/>
        <v>10</v>
      </c>
      <c r="N2382" s="68" t="s">
        <v>349</v>
      </c>
    </row>
    <row r="2383" spans="1:14" ht="95.25" customHeight="1" x14ac:dyDescent="0.25">
      <c r="A2383" s="86">
        <v>2375</v>
      </c>
      <c r="B2383" s="50" t="s">
        <v>2077</v>
      </c>
      <c r="C2383" s="69" t="s">
        <v>2078</v>
      </c>
      <c r="D2383" s="69" t="s">
        <v>39</v>
      </c>
      <c r="E2383" s="69" t="s">
        <v>1465</v>
      </c>
      <c r="F2383" s="69" t="s">
        <v>1669</v>
      </c>
      <c r="G2383" s="69" t="s">
        <v>1648</v>
      </c>
      <c r="H2383" s="47">
        <v>90</v>
      </c>
      <c r="I2383" s="48" t="s">
        <v>176</v>
      </c>
      <c r="J2383" s="50" t="s">
        <v>2031</v>
      </c>
      <c r="K2383" s="49">
        <v>2375250</v>
      </c>
      <c r="L2383" s="49">
        <v>2466624.3810834661</v>
      </c>
      <c r="M2383" s="50">
        <f t="shared" si="41"/>
        <v>11</v>
      </c>
      <c r="N2383" s="68" t="s">
        <v>349</v>
      </c>
    </row>
    <row r="2384" spans="1:14" ht="95.25" customHeight="1" x14ac:dyDescent="0.25">
      <c r="A2384" s="86">
        <v>2376</v>
      </c>
      <c r="B2384" s="50" t="s">
        <v>2077</v>
      </c>
      <c r="C2384" s="69" t="s">
        <v>2078</v>
      </c>
      <c r="D2384" s="69" t="s">
        <v>39</v>
      </c>
      <c r="E2384" s="69" t="s">
        <v>1465</v>
      </c>
      <c r="F2384" s="69" t="s">
        <v>1669</v>
      </c>
      <c r="G2384" s="69" t="s">
        <v>1648</v>
      </c>
      <c r="H2384" s="47">
        <v>90</v>
      </c>
      <c r="I2384" s="48" t="s">
        <v>176</v>
      </c>
      <c r="J2384" s="50" t="s">
        <v>1735</v>
      </c>
      <c r="K2384" s="49">
        <v>2380000</v>
      </c>
      <c r="L2384" s="49">
        <v>2471557.1106109456</v>
      </c>
      <c r="M2384" s="50">
        <f t="shared" si="41"/>
        <v>12</v>
      </c>
      <c r="N2384" s="68" t="s">
        <v>349</v>
      </c>
    </row>
    <row r="2385" spans="1:14" ht="95.25" customHeight="1" x14ac:dyDescent="0.25">
      <c r="A2385" s="86">
        <v>2377</v>
      </c>
      <c r="B2385" s="50" t="s">
        <v>2077</v>
      </c>
      <c r="C2385" s="69" t="s">
        <v>2078</v>
      </c>
      <c r="D2385" s="69" t="s">
        <v>39</v>
      </c>
      <c r="E2385" s="69" t="s">
        <v>1465</v>
      </c>
      <c r="F2385" s="69" t="s">
        <v>1671</v>
      </c>
      <c r="G2385" s="69" t="s">
        <v>1654</v>
      </c>
      <c r="H2385" s="47">
        <v>90</v>
      </c>
      <c r="I2385" s="48" t="s">
        <v>176</v>
      </c>
      <c r="J2385" s="50" t="s">
        <v>1723</v>
      </c>
      <c r="K2385" s="49">
        <v>2380000</v>
      </c>
      <c r="L2385" s="49">
        <v>2471557.1106109456</v>
      </c>
      <c r="M2385" s="50">
        <f t="shared" si="41"/>
        <v>13</v>
      </c>
      <c r="N2385" s="68" t="s">
        <v>349</v>
      </c>
    </row>
    <row r="2386" spans="1:14" ht="95.25" customHeight="1" x14ac:dyDescent="0.25">
      <c r="A2386" s="86">
        <v>2378</v>
      </c>
      <c r="B2386" s="50" t="s">
        <v>2077</v>
      </c>
      <c r="C2386" s="69" t="s">
        <v>2078</v>
      </c>
      <c r="D2386" s="69" t="s">
        <v>39</v>
      </c>
      <c r="E2386" s="69" t="s">
        <v>1465</v>
      </c>
      <c r="F2386" s="69" t="s">
        <v>1669</v>
      </c>
      <c r="G2386" s="69" t="s">
        <v>1648</v>
      </c>
      <c r="H2386" s="47">
        <v>90</v>
      </c>
      <c r="I2386" s="48" t="s">
        <v>176</v>
      </c>
      <c r="J2386" s="50" t="s">
        <v>2035</v>
      </c>
      <c r="K2386" s="49">
        <v>2380558</v>
      </c>
      <c r="L2386" s="49">
        <v>2472136.5765217529</v>
      </c>
      <c r="M2386" s="50">
        <f t="shared" si="41"/>
        <v>14</v>
      </c>
      <c r="N2386" s="68" t="s">
        <v>349</v>
      </c>
    </row>
    <row r="2387" spans="1:14" ht="95.25" customHeight="1" x14ac:dyDescent="0.25">
      <c r="A2387" s="86">
        <v>2379</v>
      </c>
      <c r="B2387" s="50" t="s">
        <v>2077</v>
      </c>
      <c r="C2387" s="69" t="s">
        <v>2078</v>
      </c>
      <c r="D2387" s="69" t="s">
        <v>1438</v>
      </c>
      <c r="E2387" s="69" t="s">
        <v>1465</v>
      </c>
      <c r="F2387" s="69" t="s">
        <v>1644</v>
      </c>
      <c r="G2387" s="69" t="s">
        <v>1645</v>
      </c>
      <c r="H2387" s="47">
        <v>60</v>
      </c>
      <c r="I2387" s="48" t="s">
        <v>81</v>
      </c>
      <c r="J2387" s="50" t="s">
        <v>2028</v>
      </c>
      <c r="K2387" s="49">
        <v>2394541.7999999998</v>
      </c>
      <c r="L2387" s="49">
        <v>2374094.360393717</v>
      </c>
      <c r="M2387" s="50">
        <f t="shared" si="41"/>
        <v>15</v>
      </c>
      <c r="N2387" s="68" t="s">
        <v>349</v>
      </c>
    </row>
    <row r="2388" spans="1:14" ht="95.25" customHeight="1" x14ac:dyDescent="0.25">
      <c r="A2388" s="86">
        <v>2380</v>
      </c>
      <c r="B2388" s="50" t="s">
        <v>2077</v>
      </c>
      <c r="C2388" s="69" t="s">
        <v>2078</v>
      </c>
      <c r="D2388" s="69" t="s">
        <v>39</v>
      </c>
      <c r="E2388" s="69" t="s">
        <v>1465</v>
      </c>
      <c r="F2388" s="69" t="s">
        <v>1880</v>
      </c>
      <c r="G2388" s="69" t="s">
        <v>1664</v>
      </c>
      <c r="H2388" s="47">
        <v>90</v>
      </c>
      <c r="I2388" s="48" t="s">
        <v>176</v>
      </c>
      <c r="J2388" s="50" t="s">
        <v>2031</v>
      </c>
      <c r="K2388" s="49">
        <v>2400000</v>
      </c>
      <c r="L2388" s="49">
        <v>2384328.0807917593</v>
      </c>
      <c r="M2388" s="50">
        <f t="shared" si="41"/>
        <v>16</v>
      </c>
      <c r="N2388" s="68" t="s">
        <v>349</v>
      </c>
    </row>
    <row r="2389" spans="1:14" ht="95.25" customHeight="1" x14ac:dyDescent="0.25">
      <c r="A2389" s="86">
        <v>2381</v>
      </c>
      <c r="B2389" s="50" t="s">
        <v>2077</v>
      </c>
      <c r="C2389" s="69" t="s">
        <v>2078</v>
      </c>
      <c r="D2389" s="69" t="s">
        <v>1353</v>
      </c>
      <c r="E2389" s="69" t="s">
        <v>1354</v>
      </c>
      <c r="F2389" s="69" t="s">
        <v>2023</v>
      </c>
      <c r="G2389" s="87" t="s">
        <v>1866</v>
      </c>
      <c r="H2389" s="50" t="s">
        <v>1356</v>
      </c>
      <c r="I2389" s="48" t="s">
        <v>81</v>
      </c>
      <c r="J2389" s="50" t="s">
        <v>2079</v>
      </c>
      <c r="K2389" s="49">
        <v>2416724.75</v>
      </c>
      <c r="L2389" s="49">
        <v>2397301.8192151003</v>
      </c>
      <c r="M2389" s="50">
        <f t="shared" si="41"/>
        <v>17</v>
      </c>
      <c r="N2389" s="68" t="s">
        <v>349</v>
      </c>
    </row>
    <row r="2390" spans="1:14" ht="95.25" customHeight="1" x14ac:dyDescent="0.25">
      <c r="A2390" s="86">
        <v>2382</v>
      </c>
      <c r="B2390" s="50" t="s">
        <v>2077</v>
      </c>
      <c r="C2390" s="69" t="s">
        <v>2078</v>
      </c>
      <c r="D2390" s="69" t="s">
        <v>1438</v>
      </c>
      <c r="E2390" s="69" t="s">
        <v>1465</v>
      </c>
      <c r="F2390" s="69" t="s">
        <v>1644</v>
      </c>
      <c r="G2390" s="69" t="s">
        <v>1648</v>
      </c>
      <c r="H2390" s="47">
        <v>60</v>
      </c>
      <c r="I2390" s="48" t="s">
        <v>81</v>
      </c>
      <c r="J2390" s="50" t="s">
        <v>2028</v>
      </c>
      <c r="K2390" s="49">
        <v>2438260.2000000002</v>
      </c>
      <c r="L2390" s="49">
        <v>2417439.4408117901</v>
      </c>
      <c r="M2390" s="50">
        <f t="shared" si="41"/>
        <v>18</v>
      </c>
      <c r="N2390" s="68" t="s">
        <v>349</v>
      </c>
    </row>
    <row r="2391" spans="1:14" ht="95.25" customHeight="1" x14ac:dyDescent="0.25">
      <c r="A2391" s="86">
        <v>2383</v>
      </c>
      <c r="B2391" s="50" t="s">
        <v>2077</v>
      </c>
      <c r="C2391" s="69" t="s">
        <v>2078</v>
      </c>
      <c r="D2391" s="69" t="s">
        <v>39</v>
      </c>
      <c r="E2391" s="69" t="s">
        <v>1465</v>
      </c>
      <c r="F2391" s="69" t="s">
        <v>1651</v>
      </c>
      <c r="G2391" s="69" t="s">
        <v>1652</v>
      </c>
      <c r="H2391" s="47">
        <v>90</v>
      </c>
      <c r="I2391" s="48" t="s">
        <v>176</v>
      </c>
      <c r="J2391" s="50" t="s">
        <v>2032</v>
      </c>
      <c r="K2391" s="49">
        <v>2450000</v>
      </c>
      <c r="L2391" s="49">
        <v>2544249.9668053854</v>
      </c>
      <c r="M2391" s="50">
        <f t="shared" si="41"/>
        <v>19</v>
      </c>
      <c r="N2391" s="68" t="s">
        <v>349</v>
      </c>
    </row>
    <row r="2392" spans="1:14" ht="95.25" customHeight="1" x14ac:dyDescent="0.25">
      <c r="A2392" s="86">
        <v>2384</v>
      </c>
      <c r="B2392" s="50" t="s">
        <v>2077</v>
      </c>
      <c r="C2392" s="69" t="s">
        <v>2078</v>
      </c>
      <c r="D2392" s="69" t="s">
        <v>39</v>
      </c>
      <c r="E2392" s="69" t="s">
        <v>1465</v>
      </c>
      <c r="F2392" s="69" t="s">
        <v>1886</v>
      </c>
      <c r="G2392" s="69" t="s">
        <v>1657</v>
      </c>
      <c r="H2392" s="47">
        <v>90</v>
      </c>
      <c r="I2392" s="48" t="s">
        <v>176</v>
      </c>
      <c r="J2392" s="50" t="s">
        <v>2031</v>
      </c>
      <c r="K2392" s="49">
        <v>2450000</v>
      </c>
      <c r="L2392" s="49">
        <v>2434001.5824749214</v>
      </c>
      <c r="M2392" s="50">
        <f t="shared" si="41"/>
        <v>20</v>
      </c>
      <c r="N2392" s="68" t="s">
        <v>349</v>
      </c>
    </row>
    <row r="2393" spans="1:14" ht="95.25" customHeight="1" x14ac:dyDescent="0.25">
      <c r="A2393" s="86">
        <v>2385</v>
      </c>
      <c r="B2393" s="50" t="s">
        <v>2077</v>
      </c>
      <c r="C2393" s="69" t="s">
        <v>2078</v>
      </c>
      <c r="D2393" s="69" t="s">
        <v>1438</v>
      </c>
      <c r="E2393" s="69" t="s">
        <v>1594</v>
      </c>
      <c r="F2393" s="69" t="s">
        <v>2080</v>
      </c>
      <c r="G2393" s="87" t="s">
        <v>2081</v>
      </c>
      <c r="H2393" s="47">
        <v>30</v>
      </c>
      <c r="I2393" s="48">
        <v>3.68</v>
      </c>
      <c r="J2393" s="50" t="s">
        <v>2028</v>
      </c>
      <c r="K2393" s="49">
        <v>2450337.5</v>
      </c>
      <c r="L2393" s="49">
        <v>2385286.55793605</v>
      </c>
      <c r="M2393" s="50">
        <f t="shared" si="41"/>
        <v>21</v>
      </c>
      <c r="N2393" s="68" t="s">
        <v>349</v>
      </c>
    </row>
    <row r="2394" spans="1:14" ht="95.25" customHeight="1" x14ac:dyDescent="0.25">
      <c r="A2394" s="86">
        <v>2386</v>
      </c>
      <c r="B2394" s="50" t="s">
        <v>2077</v>
      </c>
      <c r="C2394" s="69" t="s">
        <v>2078</v>
      </c>
      <c r="D2394" s="69" t="s">
        <v>848</v>
      </c>
      <c r="E2394" s="69" t="s">
        <v>849</v>
      </c>
      <c r="F2394" s="69" t="s">
        <v>1784</v>
      </c>
      <c r="G2394" s="87" t="s">
        <v>1785</v>
      </c>
      <c r="H2394" s="47">
        <v>90</v>
      </c>
      <c r="I2394" s="48" t="s">
        <v>81</v>
      </c>
      <c r="J2394" s="50" t="s">
        <v>1360</v>
      </c>
      <c r="K2394" s="49">
        <v>2473556.7004999998</v>
      </c>
      <c r="L2394" s="49">
        <v>2456783.2184372535</v>
      </c>
      <c r="M2394" s="50">
        <f t="shared" si="41"/>
        <v>22</v>
      </c>
      <c r="N2394" s="68" t="s">
        <v>349</v>
      </c>
    </row>
    <row r="2395" spans="1:14" ht="95.25" customHeight="1" x14ac:dyDescent="0.25">
      <c r="A2395" s="86">
        <v>2387</v>
      </c>
      <c r="B2395" s="50" t="s">
        <v>2077</v>
      </c>
      <c r="C2395" s="69" t="s">
        <v>2078</v>
      </c>
      <c r="D2395" s="69" t="s">
        <v>1438</v>
      </c>
      <c r="E2395" s="69" t="s">
        <v>1465</v>
      </c>
      <c r="F2395" s="69" t="s">
        <v>1793</v>
      </c>
      <c r="G2395" s="87" t="s">
        <v>1794</v>
      </c>
      <c r="H2395" s="47">
        <v>60</v>
      </c>
      <c r="I2395" s="48" t="s">
        <v>81</v>
      </c>
      <c r="J2395" s="50" t="s">
        <v>2028</v>
      </c>
      <c r="K2395" s="49">
        <v>2481510.5499999998</v>
      </c>
      <c r="L2395" s="49">
        <v>2460320.4679962196</v>
      </c>
      <c r="M2395" s="50">
        <f t="shared" si="41"/>
        <v>23</v>
      </c>
      <c r="N2395" s="68" t="s">
        <v>349</v>
      </c>
    </row>
    <row r="2396" spans="1:14" ht="95.25" customHeight="1" x14ac:dyDescent="0.25">
      <c r="A2396" s="86">
        <v>2388</v>
      </c>
      <c r="B2396" s="50" t="s">
        <v>2077</v>
      </c>
      <c r="C2396" s="69" t="s">
        <v>2078</v>
      </c>
      <c r="D2396" s="69" t="s">
        <v>848</v>
      </c>
      <c r="E2396" s="69" t="s">
        <v>849</v>
      </c>
      <c r="F2396" s="69" t="s">
        <v>1786</v>
      </c>
      <c r="G2396" s="87" t="s">
        <v>1787</v>
      </c>
      <c r="H2396" s="47">
        <v>90</v>
      </c>
      <c r="I2396" s="48" t="s">
        <v>81</v>
      </c>
      <c r="J2396" s="50" t="s">
        <v>1360</v>
      </c>
      <c r="K2396" s="49">
        <v>2494697.2194999997</v>
      </c>
      <c r="L2396" s="49">
        <v>2479735.2157282066</v>
      </c>
      <c r="M2396" s="50">
        <f t="shared" si="41"/>
        <v>24</v>
      </c>
      <c r="N2396" s="68" t="s">
        <v>349</v>
      </c>
    </row>
    <row r="2397" spans="1:14" ht="95.25" customHeight="1" x14ac:dyDescent="0.25">
      <c r="A2397" s="86">
        <v>2389</v>
      </c>
      <c r="B2397" s="50" t="s">
        <v>2077</v>
      </c>
      <c r="C2397" s="69" t="s">
        <v>2078</v>
      </c>
      <c r="D2397" s="69" t="s">
        <v>39</v>
      </c>
      <c r="E2397" s="69" t="s">
        <v>1465</v>
      </c>
      <c r="F2397" s="69" t="s">
        <v>1672</v>
      </c>
      <c r="G2397" s="69" t="s">
        <v>1662</v>
      </c>
      <c r="H2397" s="47">
        <v>90</v>
      </c>
      <c r="I2397" s="48" t="s">
        <v>176</v>
      </c>
      <c r="J2397" s="50" t="s">
        <v>2067</v>
      </c>
      <c r="K2397" s="49">
        <v>2500000</v>
      </c>
      <c r="L2397" s="49">
        <v>2596173.4355156994</v>
      </c>
      <c r="M2397" s="50">
        <f t="shared" si="41"/>
        <v>25</v>
      </c>
      <c r="N2397" s="68" t="s">
        <v>349</v>
      </c>
    </row>
    <row r="2398" spans="1:14" ht="95.25" customHeight="1" x14ac:dyDescent="0.25">
      <c r="A2398" s="86">
        <v>2390</v>
      </c>
      <c r="B2398" s="50" t="s">
        <v>2077</v>
      </c>
      <c r="C2398" s="69" t="s">
        <v>2078</v>
      </c>
      <c r="D2398" s="69" t="s">
        <v>39</v>
      </c>
      <c r="E2398" s="69" t="s">
        <v>1465</v>
      </c>
      <c r="F2398" s="69" t="s">
        <v>1672</v>
      </c>
      <c r="G2398" s="69" t="s">
        <v>1662</v>
      </c>
      <c r="H2398" s="47">
        <v>90</v>
      </c>
      <c r="I2398" s="48" t="s">
        <v>176</v>
      </c>
      <c r="J2398" s="50" t="s">
        <v>2031</v>
      </c>
      <c r="K2398" s="49">
        <v>2505500</v>
      </c>
      <c r="L2398" s="49">
        <v>2601885.0170738338</v>
      </c>
      <c r="M2398" s="50">
        <f t="shared" si="41"/>
        <v>26</v>
      </c>
      <c r="N2398" s="68" t="s">
        <v>349</v>
      </c>
    </row>
    <row r="2399" spans="1:14" ht="95.25" customHeight="1" x14ac:dyDescent="0.25">
      <c r="A2399" s="86">
        <v>2391</v>
      </c>
      <c r="B2399" s="50" t="s">
        <v>2077</v>
      </c>
      <c r="C2399" s="69" t="s">
        <v>2078</v>
      </c>
      <c r="D2399" s="69" t="s">
        <v>39</v>
      </c>
      <c r="E2399" s="69" t="s">
        <v>1465</v>
      </c>
      <c r="F2399" s="69" t="s">
        <v>1672</v>
      </c>
      <c r="G2399" s="69" t="s">
        <v>1662</v>
      </c>
      <c r="H2399" s="47">
        <v>90</v>
      </c>
      <c r="I2399" s="48" t="s">
        <v>176</v>
      </c>
      <c r="J2399" s="50" t="s">
        <v>1873</v>
      </c>
      <c r="K2399" s="49">
        <v>2510000</v>
      </c>
      <c r="L2399" s="49">
        <v>2606558.1292577623</v>
      </c>
      <c r="M2399" s="50">
        <f t="shared" si="41"/>
        <v>27</v>
      </c>
      <c r="N2399" s="68" t="s">
        <v>349</v>
      </c>
    </row>
    <row r="2400" spans="1:14" ht="95.25" customHeight="1" x14ac:dyDescent="0.25">
      <c r="A2400" s="86">
        <v>2392</v>
      </c>
      <c r="B2400" s="50" t="s">
        <v>2077</v>
      </c>
      <c r="C2400" s="69" t="s">
        <v>2078</v>
      </c>
      <c r="D2400" s="69" t="s">
        <v>39</v>
      </c>
      <c r="E2400" s="69" t="s">
        <v>1465</v>
      </c>
      <c r="F2400" s="69" t="s">
        <v>1672</v>
      </c>
      <c r="G2400" s="69" t="s">
        <v>1662</v>
      </c>
      <c r="H2400" s="47">
        <v>90</v>
      </c>
      <c r="I2400" s="48" t="s">
        <v>176</v>
      </c>
      <c r="J2400" s="50" t="s">
        <v>1735</v>
      </c>
      <c r="K2400" s="49">
        <v>2511000</v>
      </c>
      <c r="L2400" s="49">
        <v>2607596.5986319687</v>
      </c>
      <c r="M2400" s="50">
        <f t="shared" si="41"/>
        <v>28</v>
      </c>
      <c r="N2400" s="68" t="s">
        <v>349</v>
      </c>
    </row>
    <row r="2401" spans="1:14" ht="95.25" customHeight="1" x14ac:dyDescent="0.25">
      <c r="A2401" s="86">
        <v>2393</v>
      </c>
      <c r="B2401" s="50" t="s">
        <v>2077</v>
      </c>
      <c r="C2401" s="69" t="s">
        <v>2078</v>
      </c>
      <c r="D2401" s="69" t="s">
        <v>39</v>
      </c>
      <c r="E2401" s="69" t="s">
        <v>1465</v>
      </c>
      <c r="F2401" s="69" t="s">
        <v>1672</v>
      </c>
      <c r="G2401" s="69" t="s">
        <v>1662</v>
      </c>
      <c r="H2401" s="47">
        <v>90</v>
      </c>
      <c r="I2401" s="48" t="s">
        <v>176</v>
      </c>
      <c r="J2401" s="50" t="s">
        <v>1697</v>
      </c>
      <c r="K2401" s="49">
        <v>2515000</v>
      </c>
      <c r="L2401" s="49">
        <v>2611750.4761287938</v>
      </c>
      <c r="M2401" s="50">
        <f t="shared" si="41"/>
        <v>29</v>
      </c>
      <c r="N2401" s="68" t="s">
        <v>349</v>
      </c>
    </row>
    <row r="2402" spans="1:14" ht="95.25" customHeight="1" x14ac:dyDescent="0.25">
      <c r="A2402" s="86">
        <v>2394</v>
      </c>
      <c r="B2402" s="50" t="s">
        <v>2077</v>
      </c>
      <c r="C2402" s="69" t="s">
        <v>2078</v>
      </c>
      <c r="D2402" s="69" t="s">
        <v>39</v>
      </c>
      <c r="E2402" s="69" t="s">
        <v>1465</v>
      </c>
      <c r="F2402" s="69" t="s">
        <v>1672</v>
      </c>
      <c r="G2402" s="69" t="s">
        <v>1662</v>
      </c>
      <c r="H2402" s="47">
        <v>90</v>
      </c>
      <c r="I2402" s="48" t="s">
        <v>176</v>
      </c>
      <c r="J2402" s="50" t="s">
        <v>2035</v>
      </c>
      <c r="K2402" s="49">
        <v>2516000</v>
      </c>
      <c r="L2402" s="49">
        <v>2612788.9455030002</v>
      </c>
      <c r="M2402" s="50">
        <f t="shared" si="41"/>
        <v>30</v>
      </c>
      <c r="N2402" s="68" t="s">
        <v>349</v>
      </c>
    </row>
    <row r="2403" spans="1:14" ht="95.25" customHeight="1" x14ac:dyDescent="0.25">
      <c r="A2403" s="86">
        <v>2395</v>
      </c>
      <c r="B2403" s="50" t="s">
        <v>2077</v>
      </c>
      <c r="C2403" s="69" t="s">
        <v>2078</v>
      </c>
      <c r="D2403" s="69" t="s">
        <v>39</v>
      </c>
      <c r="E2403" s="69" t="s">
        <v>1465</v>
      </c>
      <c r="F2403" s="69" t="s">
        <v>1672</v>
      </c>
      <c r="G2403" s="69" t="s">
        <v>1662</v>
      </c>
      <c r="H2403" s="47">
        <v>90</v>
      </c>
      <c r="I2403" s="48" t="s">
        <v>176</v>
      </c>
      <c r="J2403" s="50" t="s">
        <v>1723</v>
      </c>
      <c r="K2403" s="49">
        <v>2516800</v>
      </c>
      <c r="L2403" s="49">
        <v>2613619.721002365</v>
      </c>
      <c r="M2403" s="50">
        <f t="shared" si="41"/>
        <v>31</v>
      </c>
      <c r="N2403" s="68" t="s">
        <v>349</v>
      </c>
    </row>
    <row r="2404" spans="1:14" ht="95.25" customHeight="1" x14ac:dyDescent="0.25">
      <c r="A2404" s="86">
        <v>2396</v>
      </c>
      <c r="B2404" s="50" t="s">
        <v>2077</v>
      </c>
      <c r="C2404" s="69" t="s">
        <v>2078</v>
      </c>
      <c r="D2404" s="69" t="s">
        <v>1438</v>
      </c>
      <c r="E2404" s="69" t="s">
        <v>1465</v>
      </c>
      <c r="F2404" s="69" t="s">
        <v>1653</v>
      </c>
      <c r="G2404" s="69" t="s">
        <v>1654</v>
      </c>
      <c r="H2404" s="47">
        <v>60</v>
      </c>
      <c r="I2404" s="48" t="s">
        <v>81</v>
      </c>
      <c r="J2404" s="50" t="s">
        <v>2028</v>
      </c>
      <c r="K2404" s="49">
        <v>2548790.15</v>
      </c>
      <c r="L2404" s="49">
        <v>2527025.5549274837</v>
      </c>
      <c r="M2404" s="50">
        <f t="shared" si="41"/>
        <v>32</v>
      </c>
      <c r="N2404" s="68" t="s">
        <v>349</v>
      </c>
    </row>
    <row r="2405" spans="1:14" ht="95.25" customHeight="1" x14ac:dyDescent="0.25">
      <c r="A2405" s="86">
        <v>2397</v>
      </c>
      <c r="B2405" s="50" t="s">
        <v>2077</v>
      </c>
      <c r="C2405" s="69" t="s">
        <v>2078</v>
      </c>
      <c r="D2405" s="69" t="s">
        <v>39</v>
      </c>
      <c r="E2405" s="69" t="s">
        <v>1465</v>
      </c>
      <c r="F2405" s="69" t="s">
        <v>1672</v>
      </c>
      <c r="G2405" s="69" t="s">
        <v>1662</v>
      </c>
      <c r="H2405" s="47">
        <v>90</v>
      </c>
      <c r="I2405" s="48" t="s">
        <v>176</v>
      </c>
      <c r="J2405" s="50" t="s">
        <v>1476</v>
      </c>
      <c r="K2405" s="49">
        <v>2550000</v>
      </c>
      <c r="L2405" s="49">
        <v>2648096.9042260135</v>
      </c>
      <c r="M2405" s="50">
        <f t="shared" si="41"/>
        <v>33</v>
      </c>
      <c r="N2405" s="68" t="s">
        <v>349</v>
      </c>
    </row>
    <row r="2406" spans="1:14" ht="95.25" customHeight="1" x14ac:dyDescent="0.25">
      <c r="A2406" s="86">
        <v>2398</v>
      </c>
      <c r="B2406" s="50" t="s">
        <v>2077</v>
      </c>
      <c r="C2406" s="69" t="s">
        <v>2078</v>
      </c>
      <c r="D2406" s="69" t="s">
        <v>1438</v>
      </c>
      <c r="E2406" s="69" t="s">
        <v>1382</v>
      </c>
      <c r="F2406" s="69" t="s">
        <v>1655</v>
      </c>
      <c r="G2406" s="69" t="s">
        <v>1655</v>
      </c>
      <c r="H2406" s="47">
        <v>60</v>
      </c>
      <c r="I2406" s="48" t="s">
        <v>176</v>
      </c>
      <c r="J2406" s="50" t="s">
        <v>2028</v>
      </c>
      <c r="K2406" s="49">
        <v>2554491.85</v>
      </c>
      <c r="L2406" s="49">
        <v>2496848.2453387622</v>
      </c>
      <c r="M2406" s="50">
        <f t="shared" si="41"/>
        <v>34</v>
      </c>
      <c r="N2406" s="68" t="s">
        <v>349</v>
      </c>
    </row>
    <row r="2407" spans="1:14" ht="95.25" customHeight="1" x14ac:dyDescent="0.25">
      <c r="A2407" s="86">
        <v>2399</v>
      </c>
      <c r="B2407" s="50" t="s">
        <v>2077</v>
      </c>
      <c r="C2407" s="69" t="s">
        <v>2078</v>
      </c>
      <c r="D2407" s="69" t="s">
        <v>47</v>
      </c>
      <c r="E2407" s="69" t="s">
        <v>1500</v>
      </c>
      <c r="F2407" s="69" t="s">
        <v>1609</v>
      </c>
      <c r="G2407" s="87" t="s">
        <v>1648</v>
      </c>
      <c r="H2407" s="47">
        <v>45</v>
      </c>
      <c r="I2407" s="48" t="s">
        <v>1611</v>
      </c>
      <c r="J2407" s="50" t="s">
        <v>2056</v>
      </c>
      <c r="K2407" s="49">
        <v>2555300</v>
      </c>
      <c r="L2407" s="49">
        <v>2731027.2245155112</v>
      </c>
      <c r="M2407" s="50">
        <f t="shared" si="41"/>
        <v>35</v>
      </c>
      <c r="N2407" s="68" t="s">
        <v>349</v>
      </c>
    </row>
    <row r="2408" spans="1:14" ht="95.25" customHeight="1" x14ac:dyDescent="0.25">
      <c r="A2408" s="86">
        <v>2400</v>
      </c>
      <c r="B2408" s="50" t="s">
        <v>2077</v>
      </c>
      <c r="C2408" s="69" t="s">
        <v>2078</v>
      </c>
      <c r="D2408" s="69" t="s">
        <v>1438</v>
      </c>
      <c r="E2408" s="69" t="s">
        <v>1465</v>
      </c>
      <c r="F2408" s="69" t="s">
        <v>1656</v>
      </c>
      <c r="G2408" s="69" t="s">
        <v>1657</v>
      </c>
      <c r="H2408" s="47">
        <v>60</v>
      </c>
      <c r="I2408" s="48" t="s">
        <v>81</v>
      </c>
      <c r="J2408" s="50" t="s">
        <v>2028</v>
      </c>
      <c r="K2408" s="49">
        <v>2573246.0499999998</v>
      </c>
      <c r="L2408" s="49">
        <v>2551272.6214302909</v>
      </c>
      <c r="M2408" s="50">
        <f t="shared" si="41"/>
        <v>36</v>
      </c>
      <c r="N2408" s="68" t="s">
        <v>349</v>
      </c>
    </row>
    <row r="2409" spans="1:14" ht="95.25" customHeight="1" x14ac:dyDescent="0.25">
      <c r="A2409" s="86">
        <v>2401</v>
      </c>
      <c r="B2409" s="50" t="s">
        <v>2077</v>
      </c>
      <c r="C2409" s="69" t="s">
        <v>2078</v>
      </c>
      <c r="D2409" s="69" t="s">
        <v>1438</v>
      </c>
      <c r="E2409" s="69" t="s">
        <v>1505</v>
      </c>
      <c r="F2409" s="69" t="s">
        <v>1602</v>
      </c>
      <c r="G2409" s="69" t="s">
        <v>1603</v>
      </c>
      <c r="H2409" s="47">
        <v>45</v>
      </c>
      <c r="I2409" s="48"/>
      <c r="J2409" s="50" t="s">
        <v>1723</v>
      </c>
      <c r="K2409" s="49">
        <v>2578641.85</v>
      </c>
      <c r="L2409" s="49">
        <v>2715993.9491453255</v>
      </c>
      <c r="M2409" s="50">
        <f t="shared" si="41"/>
        <v>37</v>
      </c>
      <c r="N2409" s="68" t="s">
        <v>349</v>
      </c>
    </row>
    <row r="2410" spans="1:14" ht="95.25" customHeight="1" x14ac:dyDescent="0.25">
      <c r="A2410" s="86">
        <v>2402</v>
      </c>
      <c r="B2410" s="50" t="s">
        <v>2077</v>
      </c>
      <c r="C2410" s="69" t="s">
        <v>2078</v>
      </c>
      <c r="D2410" s="69" t="s">
        <v>1438</v>
      </c>
      <c r="E2410" s="69" t="s">
        <v>1505</v>
      </c>
      <c r="F2410" s="69" t="s">
        <v>1602</v>
      </c>
      <c r="G2410" s="69" t="s">
        <v>1603</v>
      </c>
      <c r="H2410" s="47">
        <v>45</v>
      </c>
      <c r="I2410" s="48"/>
      <c r="J2410" s="50" t="s">
        <v>1729</v>
      </c>
      <c r="K2410" s="49">
        <v>2618065</v>
      </c>
      <c r="L2410" s="49">
        <v>2757516.9845588119</v>
      </c>
      <c r="M2410" s="50">
        <f t="shared" si="41"/>
        <v>38</v>
      </c>
      <c r="N2410" s="68" t="s">
        <v>349</v>
      </c>
    </row>
    <row r="2411" spans="1:14" ht="95.25" customHeight="1" x14ac:dyDescent="0.25">
      <c r="A2411" s="86">
        <v>2403</v>
      </c>
      <c r="B2411" s="50" t="s">
        <v>2077</v>
      </c>
      <c r="C2411" s="69" t="s">
        <v>2078</v>
      </c>
      <c r="D2411" s="69" t="s">
        <v>39</v>
      </c>
      <c r="E2411" s="69" t="s">
        <v>1465</v>
      </c>
      <c r="F2411" s="69" t="s">
        <v>1658</v>
      </c>
      <c r="G2411" s="69" t="s">
        <v>1659</v>
      </c>
      <c r="H2411" s="47">
        <v>90</v>
      </c>
      <c r="I2411" s="48" t="s">
        <v>176</v>
      </c>
      <c r="J2411" s="50" t="s">
        <v>1735</v>
      </c>
      <c r="K2411" s="49">
        <v>2650000</v>
      </c>
      <c r="L2411" s="49">
        <v>2632695.5892075677</v>
      </c>
      <c r="M2411" s="50">
        <f t="shared" si="41"/>
        <v>39</v>
      </c>
      <c r="N2411" s="68" t="s">
        <v>349</v>
      </c>
    </row>
    <row r="2412" spans="1:14" ht="95.25" customHeight="1" x14ac:dyDescent="0.25">
      <c r="A2412" s="86">
        <v>2404</v>
      </c>
      <c r="B2412" s="50" t="s">
        <v>2077</v>
      </c>
      <c r="C2412" s="69" t="s">
        <v>2078</v>
      </c>
      <c r="D2412" s="69" t="s">
        <v>1438</v>
      </c>
      <c r="E2412" s="69" t="s">
        <v>1465</v>
      </c>
      <c r="F2412" s="69" t="s">
        <v>1797</v>
      </c>
      <c r="G2412" s="87" t="s">
        <v>1798</v>
      </c>
      <c r="H2412" s="47">
        <v>60</v>
      </c>
      <c r="I2412" s="48" t="s">
        <v>81</v>
      </c>
      <c r="J2412" s="50" t="s">
        <v>2028</v>
      </c>
      <c r="K2412" s="49">
        <v>2682300.5499999998</v>
      </c>
      <c r="L2412" s="49">
        <v>2659395.8846890721</v>
      </c>
      <c r="M2412" s="50">
        <f t="shared" si="41"/>
        <v>40</v>
      </c>
      <c r="N2412" s="68" t="s">
        <v>349</v>
      </c>
    </row>
    <row r="2413" spans="1:14" ht="95.25" customHeight="1" x14ac:dyDescent="0.25">
      <c r="A2413" s="86">
        <v>2405</v>
      </c>
      <c r="B2413" s="50" t="s">
        <v>2077</v>
      </c>
      <c r="C2413" s="69" t="s">
        <v>2078</v>
      </c>
      <c r="D2413" s="69" t="s">
        <v>1438</v>
      </c>
      <c r="E2413" s="69" t="s">
        <v>1465</v>
      </c>
      <c r="F2413" s="69" t="s">
        <v>1660</v>
      </c>
      <c r="G2413" s="69" t="s">
        <v>1652</v>
      </c>
      <c r="H2413" s="47">
        <v>60</v>
      </c>
      <c r="I2413" s="48" t="s">
        <v>81</v>
      </c>
      <c r="J2413" s="50" t="s">
        <v>2028</v>
      </c>
      <c r="K2413" s="49">
        <v>2686531.4</v>
      </c>
      <c r="L2413" s="49">
        <v>2663590.6066708206</v>
      </c>
      <c r="M2413" s="50">
        <f t="shared" si="41"/>
        <v>41</v>
      </c>
      <c r="N2413" s="68" t="s">
        <v>349</v>
      </c>
    </row>
    <row r="2414" spans="1:14" ht="95.25" customHeight="1" x14ac:dyDescent="0.25">
      <c r="A2414" s="86">
        <v>2406</v>
      </c>
      <c r="B2414" s="50" t="s">
        <v>2077</v>
      </c>
      <c r="C2414" s="69" t="s">
        <v>2078</v>
      </c>
      <c r="D2414" s="69" t="s">
        <v>1438</v>
      </c>
      <c r="E2414" s="69" t="s">
        <v>1465</v>
      </c>
      <c r="F2414" s="69" t="s">
        <v>1661</v>
      </c>
      <c r="G2414" s="69" t="s">
        <v>1662</v>
      </c>
      <c r="H2414" s="47">
        <v>60</v>
      </c>
      <c r="I2414" s="48" t="s">
        <v>81</v>
      </c>
      <c r="J2414" s="50" t="s">
        <v>2028</v>
      </c>
      <c r="K2414" s="49">
        <v>2695276</v>
      </c>
      <c r="L2414" s="49">
        <v>2672260.5348983831</v>
      </c>
      <c r="M2414" s="50">
        <f t="shared" si="41"/>
        <v>42</v>
      </c>
      <c r="N2414" s="68" t="s">
        <v>349</v>
      </c>
    </row>
    <row r="2415" spans="1:14" ht="95.25" customHeight="1" x14ac:dyDescent="0.25">
      <c r="A2415" s="86">
        <v>2407</v>
      </c>
      <c r="B2415" s="50" t="s">
        <v>2077</v>
      </c>
      <c r="C2415" s="69" t="s">
        <v>2078</v>
      </c>
      <c r="D2415" s="69" t="s">
        <v>1438</v>
      </c>
      <c r="E2415" s="69" t="s">
        <v>1465</v>
      </c>
      <c r="F2415" s="69" t="s">
        <v>1656</v>
      </c>
      <c r="G2415" s="87" t="s">
        <v>1799</v>
      </c>
      <c r="H2415" s="47">
        <v>60</v>
      </c>
      <c r="I2415" s="48" t="s">
        <v>81</v>
      </c>
      <c r="J2415" s="50" t="s">
        <v>2028</v>
      </c>
      <c r="K2415" s="49">
        <v>2698607.55</v>
      </c>
      <c r="L2415" s="49">
        <v>2675563.6361707719</v>
      </c>
      <c r="M2415" s="50">
        <f t="shared" si="41"/>
        <v>43</v>
      </c>
      <c r="N2415" s="68" t="s">
        <v>349</v>
      </c>
    </row>
    <row r="2416" spans="1:14" ht="95.25" customHeight="1" x14ac:dyDescent="0.25">
      <c r="A2416" s="86">
        <v>2408</v>
      </c>
      <c r="B2416" s="50" t="s">
        <v>2077</v>
      </c>
      <c r="C2416" s="69" t="s">
        <v>2078</v>
      </c>
      <c r="D2416" s="69" t="s">
        <v>1438</v>
      </c>
      <c r="E2416" s="69" t="s">
        <v>1465</v>
      </c>
      <c r="F2416" s="69" t="s">
        <v>1663</v>
      </c>
      <c r="G2416" s="69" t="s">
        <v>1664</v>
      </c>
      <c r="H2416" s="47">
        <v>60</v>
      </c>
      <c r="I2416" s="48" t="s">
        <v>81</v>
      </c>
      <c r="J2416" s="50" t="s">
        <v>2028</v>
      </c>
      <c r="K2416" s="49">
        <v>2711593.35</v>
      </c>
      <c r="L2416" s="49">
        <v>2688438.5479994989</v>
      </c>
      <c r="M2416" s="50">
        <f t="shared" si="41"/>
        <v>44</v>
      </c>
      <c r="N2416" s="68" t="s">
        <v>349</v>
      </c>
    </row>
    <row r="2417" spans="1:14" ht="95.25" customHeight="1" x14ac:dyDescent="0.25">
      <c r="A2417" s="86">
        <v>2409</v>
      </c>
      <c r="B2417" s="50" t="s">
        <v>2077</v>
      </c>
      <c r="C2417" s="69" t="s">
        <v>2078</v>
      </c>
      <c r="D2417" s="69" t="s">
        <v>1438</v>
      </c>
      <c r="E2417" s="69" t="s">
        <v>1465</v>
      </c>
      <c r="F2417" s="69" t="s">
        <v>1665</v>
      </c>
      <c r="G2417" s="69" t="s">
        <v>1659</v>
      </c>
      <c r="H2417" s="47">
        <v>60</v>
      </c>
      <c r="I2417" s="48" t="s">
        <v>81</v>
      </c>
      <c r="J2417" s="50" t="s">
        <v>2028</v>
      </c>
      <c r="K2417" s="49">
        <v>2711593.35</v>
      </c>
      <c r="L2417" s="49">
        <v>2688438.5479994989</v>
      </c>
      <c r="M2417" s="50">
        <f t="shared" si="41"/>
        <v>45</v>
      </c>
      <c r="N2417" s="68" t="s">
        <v>349</v>
      </c>
    </row>
    <row r="2418" spans="1:14" ht="95.25" customHeight="1" x14ac:dyDescent="0.25">
      <c r="A2418" s="86">
        <v>2410</v>
      </c>
      <c r="B2418" s="50" t="s">
        <v>2077</v>
      </c>
      <c r="C2418" s="69" t="s">
        <v>2078</v>
      </c>
      <c r="D2418" s="69" t="s">
        <v>1438</v>
      </c>
      <c r="E2418" s="69" t="s">
        <v>1465</v>
      </c>
      <c r="F2418" s="69" t="s">
        <v>1800</v>
      </c>
      <c r="G2418" s="87" t="s">
        <v>1801</v>
      </c>
      <c r="H2418" s="47">
        <v>60</v>
      </c>
      <c r="I2418" s="48" t="s">
        <v>81</v>
      </c>
      <c r="J2418" s="50" t="s">
        <v>2028</v>
      </c>
      <c r="K2418" s="49">
        <v>2730592.5</v>
      </c>
      <c r="L2418" s="49">
        <v>2707275.4607095947</v>
      </c>
      <c r="M2418" s="50">
        <f t="shared" si="41"/>
        <v>46</v>
      </c>
      <c r="N2418" s="68" t="s">
        <v>349</v>
      </c>
    </row>
    <row r="2419" spans="1:14" ht="95.25" customHeight="1" x14ac:dyDescent="0.25">
      <c r="A2419" s="86">
        <v>2411</v>
      </c>
      <c r="B2419" s="50" t="s">
        <v>2077</v>
      </c>
      <c r="C2419" s="69" t="s">
        <v>2078</v>
      </c>
      <c r="D2419" s="69" t="s">
        <v>1438</v>
      </c>
      <c r="E2419" s="69" t="s">
        <v>1465</v>
      </c>
      <c r="F2419" s="69" t="s">
        <v>1802</v>
      </c>
      <c r="G2419" s="87" t="s">
        <v>1803</v>
      </c>
      <c r="H2419" s="47">
        <v>60</v>
      </c>
      <c r="I2419" s="48" t="s">
        <v>81</v>
      </c>
      <c r="J2419" s="50" t="s">
        <v>2028</v>
      </c>
      <c r="K2419" s="49">
        <v>2743952.05</v>
      </c>
      <c r="L2419" s="49">
        <v>2720520.9310172736</v>
      </c>
      <c r="M2419" s="50">
        <f t="shared" si="41"/>
        <v>47</v>
      </c>
      <c r="N2419" s="68" t="s">
        <v>349</v>
      </c>
    </row>
    <row r="2420" spans="1:14" ht="95.25" customHeight="1" x14ac:dyDescent="0.25">
      <c r="A2420" s="86">
        <v>2412</v>
      </c>
      <c r="B2420" s="50" t="s">
        <v>2077</v>
      </c>
      <c r="C2420" s="69" t="s">
        <v>2078</v>
      </c>
      <c r="D2420" s="69" t="s">
        <v>1438</v>
      </c>
      <c r="E2420" s="69" t="s">
        <v>1594</v>
      </c>
      <c r="F2420" s="69" t="s">
        <v>2080</v>
      </c>
      <c r="G2420" s="87" t="s">
        <v>2082</v>
      </c>
      <c r="H2420" s="47">
        <v>60</v>
      </c>
      <c r="I2420" s="48">
        <v>3.68</v>
      </c>
      <c r="J2420" s="50" t="s">
        <v>2028</v>
      </c>
      <c r="K2420" s="49">
        <v>2767622.5</v>
      </c>
      <c r="L2420" s="49">
        <v>2705169.4773992244</v>
      </c>
      <c r="M2420" s="50">
        <f t="shared" si="41"/>
        <v>48</v>
      </c>
      <c r="N2420" s="68" t="s">
        <v>349</v>
      </c>
    </row>
    <row r="2421" spans="1:14" ht="95.25" customHeight="1" x14ac:dyDescent="0.25">
      <c r="A2421" s="86">
        <v>2413</v>
      </c>
      <c r="B2421" s="50" t="s">
        <v>2077</v>
      </c>
      <c r="C2421" s="69" t="s">
        <v>2078</v>
      </c>
      <c r="D2421" s="69" t="s">
        <v>138</v>
      </c>
      <c r="E2421" s="69" t="s">
        <v>1691</v>
      </c>
      <c r="F2421" s="69" t="s">
        <v>1804</v>
      </c>
      <c r="G2421" s="87" t="s">
        <v>1805</v>
      </c>
      <c r="H2421" s="50" t="s">
        <v>1356</v>
      </c>
      <c r="I2421" s="50" t="s">
        <v>81</v>
      </c>
      <c r="J2421" s="50" t="s">
        <v>2079</v>
      </c>
      <c r="K2421" s="49">
        <v>2851948.25</v>
      </c>
      <c r="L2421" s="49">
        <v>3238963.0747700483</v>
      </c>
      <c r="M2421" s="50">
        <f t="shared" si="41"/>
        <v>49</v>
      </c>
      <c r="N2421" s="68" t="s">
        <v>349</v>
      </c>
    </row>
    <row r="2422" spans="1:14" ht="95.25" customHeight="1" x14ac:dyDescent="0.25">
      <c r="A2422" s="86">
        <v>2414</v>
      </c>
      <c r="B2422" s="50" t="s">
        <v>2077</v>
      </c>
      <c r="C2422" s="69" t="s">
        <v>2078</v>
      </c>
      <c r="D2422" s="69" t="s">
        <v>26</v>
      </c>
      <c r="E2422" s="69" t="s">
        <v>1394</v>
      </c>
      <c r="F2422" s="69" t="s">
        <v>1649</v>
      </c>
      <c r="G2422" s="87" t="s">
        <v>1650</v>
      </c>
      <c r="H2422" s="47">
        <v>210</v>
      </c>
      <c r="I2422" s="48" t="s">
        <v>1457</v>
      </c>
      <c r="J2422" s="50" t="s">
        <v>1434</v>
      </c>
      <c r="K2422" s="49">
        <v>2910082.99</v>
      </c>
      <c r="L2422" s="49">
        <v>3218666.7564405045</v>
      </c>
      <c r="M2422" s="50">
        <f t="shared" si="41"/>
        <v>50</v>
      </c>
      <c r="N2422" s="68" t="s">
        <v>349</v>
      </c>
    </row>
    <row r="2423" spans="1:14" ht="95.25" customHeight="1" x14ac:dyDescent="0.25">
      <c r="A2423" s="86">
        <v>2415</v>
      </c>
      <c r="B2423" s="50" t="s">
        <v>2077</v>
      </c>
      <c r="C2423" s="69" t="s">
        <v>2078</v>
      </c>
      <c r="D2423" s="69" t="s">
        <v>24</v>
      </c>
      <c r="E2423" s="69" t="s">
        <v>1666</v>
      </c>
      <c r="F2423" s="69" t="s">
        <v>1667</v>
      </c>
      <c r="G2423" s="87" t="str">
        <f>F2423</f>
        <v>AD380T43H</v>
      </c>
      <c r="H2423" s="47">
        <v>10</v>
      </c>
      <c r="I2423" s="48" t="s">
        <v>1668</v>
      </c>
      <c r="J2423" s="50" t="s">
        <v>1723</v>
      </c>
      <c r="K2423" s="46">
        <f>(1912663+568543+50000+15000)*1.15</f>
        <v>2928136.9</v>
      </c>
      <c r="L2423" s="49">
        <v>3347729.0542724482</v>
      </c>
      <c r="M2423" s="50">
        <f t="shared" si="41"/>
        <v>51</v>
      </c>
      <c r="N2423" s="68" t="s">
        <v>349</v>
      </c>
    </row>
    <row r="2424" spans="1:14" ht="95.25" customHeight="1" x14ac:dyDescent="0.25">
      <c r="A2424" s="86">
        <v>2416</v>
      </c>
      <c r="B2424" s="50" t="s">
        <v>2077</v>
      </c>
      <c r="C2424" s="69" t="s">
        <v>2078</v>
      </c>
      <c r="D2424" s="69" t="s">
        <v>44</v>
      </c>
      <c r="E2424" s="69" t="s">
        <v>1361</v>
      </c>
      <c r="F2424" s="69" t="s">
        <v>1784</v>
      </c>
      <c r="G2424" s="87" t="s">
        <v>1791</v>
      </c>
      <c r="H2424" s="47">
        <v>30</v>
      </c>
      <c r="I2424" s="48" t="s">
        <v>1790</v>
      </c>
      <c r="J2424" s="50" t="s">
        <v>2029</v>
      </c>
      <c r="K2424" s="49">
        <v>3380000</v>
      </c>
      <c r="L2424" s="49">
        <v>3357079.8181579481</v>
      </c>
      <c r="M2424" s="50">
        <f t="shared" si="41"/>
        <v>52</v>
      </c>
      <c r="N2424" s="68" t="s">
        <v>349</v>
      </c>
    </row>
    <row r="2425" spans="1:14" ht="95.25" customHeight="1" x14ac:dyDescent="0.25">
      <c r="A2425" s="86">
        <v>2417</v>
      </c>
      <c r="B2425" s="50" t="s">
        <v>2083</v>
      </c>
      <c r="C2425" s="69" t="s">
        <v>2084</v>
      </c>
      <c r="D2425" s="69" t="s">
        <v>44</v>
      </c>
      <c r="E2425" s="69" t="s">
        <v>1361</v>
      </c>
      <c r="F2425" s="69" t="s">
        <v>1839</v>
      </c>
      <c r="G2425" s="87" t="s">
        <v>1847</v>
      </c>
      <c r="H2425" s="47">
        <v>30</v>
      </c>
      <c r="I2425" s="48" t="s">
        <v>1363</v>
      </c>
      <c r="J2425" s="50" t="s">
        <v>2029</v>
      </c>
      <c r="K2425" s="49">
        <v>1450000.01</v>
      </c>
      <c r="L2425" s="49">
        <v>1440473.2913540585</v>
      </c>
      <c r="M2425" s="50">
        <f t="shared" si="41"/>
        <v>1</v>
      </c>
      <c r="N2425" s="68" t="s">
        <v>349</v>
      </c>
    </row>
    <row r="2426" spans="1:14" ht="95.25" customHeight="1" x14ac:dyDescent="0.25">
      <c r="A2426" s="86">
        <v>2418</v>
      </c>
      <c r="B2426" s="50" t="s">
        <v>2083</v>
      </c>
      <c r="C2426" s="69" t="s">
        <v>2084</v>
      </c>
      <c r="D2426" s="69" t="s">
        <v>848</v>
      </c>
      <c r="E2426" s="69" t="s">
        <v>849</v>
      </c>
      <c r="F2426" s="69" t="s">
        <v>1536</v>
      </c>
      <c r="G2426" s="87" t="s">
        <v>1537</v>
      </c>
      <c r="H2426" s="47">
        <v>90</v>
      </c>
      <c r="I2426" s="48" t="s">
        <v>81</v>
      </c>
      <c r="J2426" s="50" t="s">
        <v>1360</v>
      </c>
      <c r="K2426" s="49">
        <v>1482306.04</v>
      </c>
      <c r="L2426" s="49">
        <v>1472567.0658669861</v>
      </c>
      <c r="M2426" s="50">
        <f t="shared" si="41"/>
        <v>2</v>
      </c>
      <c r="N2426" s="68" t="s">
        <v>349</v>
      </c>
    </row>
    <row r="2427" spans="1:14" ht="95.25" customHeight="1" x14ac:dyDescent="0.25">
      <c r="A2427" s="86">
        <v>2419</v>
      </c>
      <c r="B2427" s="50" t="s">
        <v>2083</v>
      </c>
      <c r="C2427" s="69" t="s">
        <v>2084</v>
      </c>
      <c r="D2427" s="69" t="s">
        <v>39</v>
      </c>
      <c r="E2427" s="69" t="s">
        <v>1465</v>
      </c>
      <c r="F2427" s="69" t="s">
        <v>1771</v>
      </c>
      <c r="G2427" s="69" t="s">
        <v>1570</v>
      </c>
      <c r="H2427" s="47">
        <v>120</v>
      </c>
      <c r="I2427" s="48" t="s">
        <v>176</v>
      </c>
      <c r="J2427" s="50" t="s">
        <v>2031</v>
      </c>
      <c r="K2427" s="49">
        <v>1500000</v>
      </c>
      <c r="L2427" s="49">
        <v>1557704.0613094198</v>
      </c>
      <c r="M2427" s="50">
        <f t="shared" si="41"/>
        <v>3</v>
      </c>
      <c r="N2427" s="68" t="s">
        <v>349</v>
      </c>
    </row>
    <row r="2428" spans="1:14" ht="95.25" customHeight="1" x14ac:dyDescent="0.25">
      <c r="A2428" s="86">
        <v>2420</v>
      </c>
      <c r="B2428" s="50" t="s">
        <v>2083</v>
      </c>
      <c r="C2428" s="69" t="s">
        <v>2084</v>
      </c>
      <c r="D2428" s="69" t="s">
        <v>1438</v>
      </c>
      <c r="E2428" s="69" t="s">
        <v>1465</v>
      </c>
      <c r="F2428" s="69" t="s">
        <v>1566</v>
      </c>
      <c r="G2428" s="69" t="s">
        <v>1550</v>
      </c>
      <c r="H2428" s="47">
        <v>60</v>
      </c>
      <c r="I2428" s="48" t="s">
        <v>81</v>
      </c>
      <c r="J2428" s="50" t="s">
        <v>2028</v>
      </c>
      <c r="K2428" s="49">
        <v>1507641.1</v>
      </c>
      <c r="L2428" s="49">
        <v>1494767.0710980198</v>
      </c>
      <c r="M2428" s="50">
        <f t="shared" si="41"/>
        <v>4</v>
      </c>
      <c r="N2428" s="68" t="s">
        <v>349</v>
      </c>
    </row>
    <row r="2429" spans="1:14" ht="95.25" customHeight="1" x14ac:dyDescent="0.25">
      <c r="A2429" s="86">
        <v>2421</v>
      </c>
      <c r="B2429" s="50" t="s">
        <v>2083</v>
      </c>
      <c r="C2429" s="69" t="s">
        <v>2084</v>
      </c>
      <c r="D2429" s="69" t="s">
        <v>39</v>
      </c>
      <c r="E2429" s="69" t="s">
        <v>1465</v>
      </c>
      <c r="F2429" s="69" t="s">
        <v>1829</v>
      </c>
      <c r="G2429" s="69" t="s">
        <v>1576</v>
      </c>
      <c r="H2429" s="47">
        <v>60</v>
      </c>
      <c r="I2429" s="48" t="s">
        <v>176</v>
      </c>
      <c r="J2429" s="50" t="s">
        <v>2031</v>
      </c>
      <c r="K2429" s="49">
        <v>1530000</v>
      </c>
      <c r="L2429" s="49">
        <v>1588858.142535608</v>
      </c>
      <c r="M2429" s="50">
        <f t="shared" si="41"/>
        <v>5</v>
      </c>
      <c r="N2429" s="68" t="s">
        <v>349</v>
      </c>
    </row>
    <row r="2430" spans="1:14" ht="95.25" customHeight="1" x14ac:dyDescent="0.25">
      <c r="A2430" s="86">
        <v>2422</v>
      </c>
      <c r="B2430" s="50" t="s">
        <v>2083</v>
      </c>
      <c r="C2430" s="69" t="s">
        <v>2084</v>
      </c>
      <c r="D2430" s="69" t="s">
        <v>1438</v>
      </c>
      <c r="E2430" s="69" t="s">
        <v>1465</v>
      </c>
      <c r="F2430" s="69" t="s">
        <v>1575</v>
      </c>
      <c r="G2430" s="69" t="s">
        <v>1576</v>
      </c>
      <c r="H2430" s="47">
        <v>60</v>
      </c>
      <c r="I2430" s="48" t="s">
        <v>81</v>
      </c>
      <c r="J2430" s="50" t="s">
        <v>2028</v>
      </c>
      <c r="K2430" s="49">
        <v>1532371.85</v>
      </c>
      <c r="L2430" s="49">
        <v>1519286.6406053493</v>
      </c>
      <c r="M2430" s="50">
        <f t="shared" si="41"/>
        <v>6</v>
      </c>
      <c r="N2430" s="68" t="s">
        <v>349</v>
      </c>
    </row>
    <row r="2431" spans="1:14" ht="95.25" customHeight="1" x14ac:dyDescent="0.25">
      <c r="A2431" s="86">
        <v>2423</v>
      </c>
      <c r="B2431" s="50" t="s">
        <v>2083</v>
      </c>
      <c r="C2431" s="69" t="s">
        <v>2084</v>
      </c>
      <c r="D2431" s="69" t="s">
        <v>848</v>
      </c>
      <c r="E2431" s="69" t="s">
        <v>849</v>
      </c>
      <c r="F2431" s="69" t="s">
        <v>1545</v>
      </c>
      <c r="G2431" s="87" t="s">
        <v>1546</v>
      </c>
      <c r="H2431" s="47">
        <v>90</v>
      </c>
      <c r="I2431" s="48" t="s">
        <v>81</v>
      </c>
      <c r="J2431" s="50" t="s">
        <v>1360</v>
      </c>
      <c r="K2431" s="49">
        <v>1542122.9199999997</v>
      </c>
      <c r="L2431" s="49">
        <v>1532037.4169210049</v>
      </c>
      <c r="M2431" s="50">
        <f t="shared" si="41"/>
        <v>7</v>
      </c>
      <c r="N2431" s="68" t="s">
        <v>349</v>
      </c>
    </row>
    <row r="2432" spans="1:14" ht="95.25" customHeight="1" x14ac:dyDescent="0.25">
      <c r="A2432" s="86">
        <v>2424</v>
      </c>
      <c r="B2432" s="50" t="s">
        <v>2083</v>
      </c>
      <c r="C2432" s="69" t="s">
        <v>2084</v>
      </c>
      <c r="D2432" s="69" t="s">
        <v>44</v>
      </c>
      <c r="E2432" s="69" t="s">
        <v>1361</v>
      </c>
      <c r="F2432" s="69" t="s">
        <v>1545</v>
      </c>
      <c r="G2432" s="87" t="s">
        <v>1571</v>
      </c>
      <c r="H2432" s="47">
        <v>30</v>
      </c>
      <c r="I2432" s="48" t="s">
        <v>1363</v>
      </c>
      <c r="J2432" s="50" t="s">
        <v>2029</v>
      </c>
      <c r="K2432" s="49">
        <v>1550000.02</v>
      </c>
      <c r="L2432" s="49">
        <v>1539863.0005890236</v>
      </c>
      <c r="M2432" s="50">
        <f t="shared" si="41"/>
        <v>8</v>
      </c>
      <c r="N2432" s="68" t="s">
        <v>349</v>
      </c>
    </row>
    <row r="2433" spans="1:14" ht="95.25" customHeight="1" x14ac:dyDescent="0.25">
      <c r="A2433" s="86">
        <v>2425</v>
      </c>
      <c r="B2433" s="50" t="s">
        <v>2083</v>
      </c>
      <c r="C2433" s="69" t="s">
        <v>2084</v>
      </c>
      <c r="D2433" s="69" t="s">
        <v>44</v>
      </c>
      <c r="E2433" s="69" t="s">
        <v>1361</v>
      </c>
      <c r="F2433" s="69" t="s">
        <v>1551</v>
      </c>
      <c r="G2433" s="87" t="s">
        <v>1574</v>
      </c>
      <c r="H2433" s="47">
        <v>30</v>
      </c>
      <c r="I2433" s="48" t="s">
        <v>1363</v>
      </c>
      <c r="J2433" s="50" t="s">
        <v>2029</v>
      </c>
      <c r="K2433" s="49">
        <v>1550000.04</v>
      </c>
      <c r="L2433" s="49">
        <v>1539785.1631652757</v>
      </c>
      <c r="M2433" s="50">
        <f t="shared" si="41"/>
        <v>9</v>
      </c>
      <c r="N2433" s="68" t="s">
        <v>349</v>
      </c>
    </row>
    <row r="2434" spans="1:14" ht="95.25" customHeight="1" x14ac:dyDescent="0.25">
      <c r="A2434" s="86">
        <v>2426</v>
      </c>
      <c r="B2434" s="50" t="s">
        <v>2083</v>
      </c>
      <c r="C2434" s="69" t="s">
        <v>2084</v>
      </c>
      <c r="D2434" s="69" t="s">
        <v>848</v>
      </c>
      <c r="E2434" s="69" t="s">
        <v>849</v>
      </c>
      <c r="F2434" s="69" t="s">
        <v>1551</v>
      </c>
      <c r="G2434" s="87" t="s">
        <v>1552</v>
      </c>
      <c r="H2434" s="47">
        <v>90</v>
      </c>
      <c r="I2434" s="48" t="s">
        <v>81</v>
      </c>
      <c r="J2434" s="50" t="s">
        <v>1360</v>
      </c>
      <c r="K2434" s="49">
        <v>1572774.94</v>
      </c>
      <c r="L2434" s="49">
        <v>1562409.9710411341</v>
      </c>
      <c r="M2434" s="50">
        <f t="shared" si="41"/>
        <v>10</v>
      </c>
      <c r="N2434" s="68" t="s">
        <v>349</v>
      </c>
    </row>
    <row r="2435" spans="1:14" ht="95.25" customHeight="1" x14ac:dyDescent="0.25">
      <c r="A2435" s="86">
        <v>2427</v>
      </c>
      <c r="B2435" s="50" t="s">
        <v>2083</v>
      </c>
      <c r="C2435" s="69" t="s">
        <v>2084</v>
      </c>
      <c r="D2435" s="69" t="s">
        <v>39</v>
      </c>
      <c r="E2435" s="69" t="s">
        <v>1465</v>
      </c>
      <c r="F2435" s="69" t="s">
        <v>1826</v>
      </c>
      <c r="G2435" s="69" t="s">
        <v>1557</v>
      </c>
      <c r="H2435" s="47">
        <v>60</v>
      </c>
      <c r="I2435" s="48" t="s">
        <v>176</v>
      </c>
      <c r="J2435" s="50" t="s">
        <v>1873</v>
      </c>
      <c r="K2435" s="49">
        <v>1573000</v>
      </c>
      <c r="L2435" s="49">
        <v>1633512.3256264781</v>
      </c>
      <c r="M2435" s="50">
        <f t="shared" si="41"/>
        <v>11</v>
      </c>
      <c r="N2435" s="68" t="s">
        <v>349</v>
      </c>
    </row>
    <row r="2436" spans="1:14" ht="95.25" customHeight="1" x14ac:dyDescent="0.25">
      <c r="A2436" s="86">
        <v>2428</v>
      </c>
      <c r="B2436" s="50" t="s">
        <v>2083</v>
      </c>
      <c r="C2436" s="69" t="s">
        <v>2084</v>
      </c>
      <c r="D2436" s="69" t="s">
        <v>39</v>
      </c>
      <c r="E2436" s="69" t="s">
        <v>1465</v>
      </c>
      <c r="F2436" s="69" t="s">
        <v>1858</v>
      </c>
      <c r="G2436" s="69" t="s">
        <v>1859</v>
      </c>
      <c r="H2436" s="47">
        <v>60</v>
      </c>
      <c r="I2436" s="48" t="s">
        <v>176</v>
      </c>
      <c r="J2436" s="50" t="s">
        <v>2031</v>
      </c>
      <c r="K2436" s="49">
        <v>1584000</v>
      </c>
      <c r="L2436" s="49">
        <v>1644935.4887427469</v>
      </c>
      <c r="M2436" s="50">
        <f t="shared" si="41"/>
        <v>12</v>
      </c>
      <c r="N2436" s="68" t="s">
        <v>349</v>
      </c>
    </row>
    <row r="2437" spans="1:14" ht="95.25" customHeight="1" x14ac:dyDescent="0.25">
      <c r="A2437" s="86">
        <v>2429</v>
      </c>
      <c r="B2437" s="50" t="s">
        <v>2083</v>
      </c>
      <c r="C2437" s="69" t="s">
        <v>2084</v>
      </c>
      <c r="D2437" s="69" t="s">
        <v>1438</v>
      </c>
      <c r="E2437" s="69" t="s">
        <v>1465</v>
      </c>
      <c r="F2437" s="69" t="s">
        <v>1578</v>
      </c>
      <c r="G2437" s="69" t="s">
        <v>1579</v>
      </c>
      <c r="H2437" s="47">
        <v>60</v>
      </c>
      <c r="I2437" s="48" t="s">
        <v>81</v>
      </c>
      <c r="J2437" s="50" t="s">
        <v>2028</v>
      </c>
      <c r="K2437" s="49">
        <v>1590919.5</v>
      </c>
      <c r="L2437" s="49">
        <v>1577334.3412883384</v>
      </c>
      <c r="M2437" s="50">
        <f t="shared" si="41"/>
        <v>13</v>
      </c>
      <c r="N2437" s="68" t="s">
        <v>349</v>
      </c>
    </row>
    <row r="2438" spans="1:14" ht="95.25" customHeight="1" x14ac:dyDescent="0.25">
      <c r="A2438" s="86">
        <v>2430</v>
      </c>
      <c r="B2438" s="50" t="s">
        <v>2083</v>
      </c>
      <c r="C2438" s="69" t="s">
        <v>2084</v>
      </c>
      <c r="D2438" s="69" t="s">
        <v>1438</v>
      </c>
      <c r="E2438" s="69" t="s">
        <v>1465</v>
      </c>
      <c r="F2438" s="69" t="s">
        <v>1578</v>
      </c>
      <c r="G2438" s="69" t="s">
        <v>1564</v>
      </c>
      <c r="H2438" s="47">
        <v>60</v>
      </c>
      <c r="I2438" s="48" t="s">
        <v>81</v>
      </c>
      <c r="J2438" s="50" t="s">
        <v>2028</v>
      </c>
      <c r="K2438" s="49">
        <v>1597924.15</v>
      </c>
      <c r="L2438" s="49">
        <v>1584279.1772738835</v>
      </c>
      <c r="M2438" s="50">
        <f t="shared" si="41"/>
        <v>14</v>
      </c>
      <c r="N2438" s="68" t="s">
        <v>349</v>
      </c>
    </row>
    <row r="2439" spans="1:14" ht="95.25" customHeight="1" x14ac:dyDescent="0.25">
      <c r="A2439" s="86">
        <v>2431</v>
      </c>
      <c r="B2439" s="50" t="s">
        <v>2083</v>
      </c>
      <c r="C2439" s="69" t="s">
        <v>2084</v>
      </c>
      <c r="D2439" s="69" t="s">
        <v>39</v>
      </c>
      <c r="E2439" s="69" t="s">
        <v>1465</v>
      </c>
      <c r="F2439" s="69" t="s">
        <v>1835</v>
      </c>
      <c r="G2439" s="69" t="s">
        <v>1579</v>
      </c>
      <c r="H2439" s="47">
        <v>90</v>
      </c>
      <c r="I2439" s="48" t="s">
        <v>176</v>
      </c>
      <c r="J2439" s="50" t="s">
        <v>2031</v>
      </c>
      <c r="K2439" s="49">
        <v>1610000</v>
      </c>
      <c r="L2439" s="49">
        <v>1599486.7541978054</v>
      </c>
      <c r="M2439" s="50">
        <f t="shared" si="41"/>
        <v>15</v>
      </c>
      <c r="N2439" s="68" t="s">
        <v>349</v>
      </c>
    </row>
    <row r="2440" spans="1:14" ht="95.25" customHeight="1" x14ac:dyDescent="0.25">
      <c r="A2440" s="86">
        <v>2432</v>
      </c>
      <c r="B2440" s="50" t="s">
        <v>2083</v>
      </c>
      <c r="C2440" s="69" t="s">
        <v>2084</v>
      </c>
      <c r="D2440" s="69" t="s">
        <v>1438</v>
      </c>
      <c r="E2440" s="69" t="s">
        <v>1465</v>
      </c>
      <c r="F2440" s="69" t="s">
        <v>1580</v>
      </c>
      <c r="G2440" s="69" t="s">
        <v>1573</v>
      </c>
      <c r="H2440" s="47">
        <v>60</v>
      </c>
      <c r="I2440" s="48" t="s">
        <v>81</v>
      </c>
      <c r="J2440" s="50" t="s">
        <v>2028</v>
      </c>
      <c r="K2440" s="49">
        <v>1612160</v>
      </c>
      <c r="L2440" s="49">
        <v>1598393.4646922159</v>
      </c>
      <c r="M2440" s="50">
        <f t="shared" si="41"/>
        <v>16</v>
      </c>
      <c r="N2440" s="68" t="s">
        <v>349</v>
      </c>
    </row>
    <row r="2441" spans="1:14" ht="95.25" customHeight="1" x14ac:dyDescent="0.25">
      <c r="A2441" s="86">
        <v>2433</v>
      </c>
      <c r="B2441" s="50" t="s">
        <v>2083</v>
      </c>
      <c r="C2441" s="69" t="s">
        <v>2084</v>
      </c>
      <c r="D2441" s="69" t="s">
        <v>39</v>
      </c>
      <c r="E2441" s="69" t="s">
        <v>1465</v>
      </c>
      <c r="F2441" s="69" t="s">
        <v>1826</v>
      </c>
      <c r="G2441" s="69" t="s">
        <v>1557</v>
      </c>
      <c r="H2441" s="47">
        <v>60</v>
      </c>
      <c r="I2441" s="48" t="s">
        <v>176</v>
      </c>
      <c r="J2441" s="50" t="s">
        <v>2035</v>
      </c>
      <c r="K2441" s="49">
        <v>1615000</v>
      </c>
      <c r="L2441" s="49">
        <v>1677128.039343142</v>
      </c>
      <c r="M2441" s="50">
        <f t="shared" si="41"/>
        <v>17</v>
      </c>
      <c r="N2441" s="68" t="s">
        <v>349</v>
      </c>
    </row>
    <row r="2442" spans="1:14" ht="95.25" customHeight="1" x14ac:dyDescent="0.25">
      <c r="A2442" s="86">
        <v>2434</v>
      </c>
      <c r="B2442" s="50" t="s">
        <v>2083</v>
      </c>
      <c r="C2442" s="69" t="s">
        <v>2084</v>
      </c>
      <c r="D2442" s="69" t="s">
        <v>39</v>
      </c>
      <c r="E2442" s="69" t="s">
        <v>1465</v>
      </c>
      <c r="F2442" s="69" t="s">
        <v>1826</v>
      </c>
      <c r="G2442" s="69" t="s">
        <v>1557</v>
      </c>
      <c r="H2442" s="47">
        <v>60</v>
      </c>
      <c r="I2442" s="48" t="s">
        <v>176</v>
      </c>
      <c r="J2442" s="50" t="s">
        <v>1723</v>
      </c>
      <c r="K2442" s="49">
        <v>1621000</v>
      </c>
      <c r="L2442" s="49">
        <v>1683358.8555883795</v>
      </c>
      <c r="M2442" s="50">
        <f t="shared" ref="M2442:M2505" si="42">IF(B2442=B2441,M2441+1,1)</f>
        <v>18</v>
      </c>
      <c r="N2442" s="68" t="s">
        <v>349</v>
      </c>
    </row>
    <row r="2443" spans="1:14" ht="95.25" customHeight="1" x14ac:dyDescent="0.25">
      <c r="A2443" s="86">
        <v>2435</v>
      </c>
      <c r="B2443" s="50" t="s">
        <v>2083</v>
      </c>
      <c r="C2443" s="69" t="s">
        <v>2084</v>
      </c>
      <c r="D2443" s="69" t="s">
        <v>39</v>
      </c>
      <c r="E2443" s="69" t="s">
        <v>1465</v>
      </c>
      <c r="F2443" s="69" t="s">
        <v>1826</v>
      </c>
      <c r="G2443" s="69" t="s">
        <v>1557</v>
      </c>
      <c r="H2443" s="47">
        <v>60</v>
      </c>
      <c r="I2443" s="48" t="s">
        <v>176</v>
      </c>
      <c r="J2443" s="50" t="s">
        <v>2031</v>
      </c>
      <c r="K2443" s="49">
        <v>1622000</v>
      </c>
      <c r="L2443" s="49">
        <v>1684397.3249625859</v>
      </c>
      <c r="M2443" s="50">
        <f t="shared" si="42"/>
        <v>19</v>
      </c>
      <c r="N2443" s="68" t="s">
        <v>349</v>
      </c>
    </row>
    <row r="2444" spans="1:14" ht="95.25" customHeight="1" x14ac:dyDescent="0.25">
      <c r="A2444" s="86">
        <v>2436</v>
      </c>
      <c r="B2444" s="50" t="s">
        <v>2083</v>
      </c>
      <c r="C2444" s="69" t="s">
        <v>2084</v>
      </c>
      <c r="D2444" s="69" t="s">
        <v>47</v>
      </c>
      <c r="E2444" s="69" t="s">
        <v>1500</v>
      </c>
      <c r="F2444" s="69" t="s">
        <v>1556</v>
      </c>
      <c r="G2444" s="87" t="s">
        <v>1576</v>
      </c>
      <c r="H2444" s="47">
        <v>45</v>
      </c>
      <c r="I2444" s="48" t="s">
        <v>1558</v>
      </c>
      <c r="J2444" s="50" t="s">
        <v>2056</v>
      </c>
      <c r="K2444" s="49">
        <v>1629320</v>
      </c>
      <c r="L2444" s="49">
        <v>1741367.854047514</v>
      </c>
      <c r="M2444" s="50">
        <f t="shared" si="42"/>
        <v>20</v>
      </c>
      <c r="N2444" s="68" t="s">
        <v>349</v>
      </c>
    </row>
    <row r="2445" spans="1:14" ht="95.25" customHeight="1" x14ac:dyDescent="0.25">
      <c r="A2445" s="86">
        <v>2437</v>
      </c>
      <c r="B2445" s="50" t="s">
        <v>2083</v>
      </c>
      <c r="C2445" s="69" t="s">
        <v>2084</v>
      </c>
      <c r="D2445" s="69" t="s">
        <v>39</v>
      </c>
      <c r="E2445" s="69" t="s">
        <v>1465</v>
      </c>
      <c r="F2445" s="69" t="s">
        <v>1843</v>
      </c>
      <c r="G2445" s="69" t="s">
        <v>1573</v>
      </c>
      <c r="H2445" s="47">
        <v>90</v>
      </c>
      <c r="I2445" s="48" t="s">
        <v>176</v>
      </c>
      <c r="J2445" s="50" t="s">
        <v>2031</v>
      </c>
      <c r="K2445" s="49">
        <v>1636000</v>
      </c>
      <c r="L2445" s="49">
        <v>1625316.9750730495</v>
      </c>
      <c r="M2445" s="50">
        <f t="shared" si="42"/>
        <v>21</v>
      </c>
      <c r="N2445" s="68" t="s">
        <v>349</v>
      </c>
    </row>
    <row r="2446" spans="1:14" ht="95.25" customHeight="1" x14ac:dyDescent="0.25">
      <c r="A2446" s="86">
        <v>2438</v>
      </c>
      <c r="B2446" s="50" t="s">
        <v>2083</v>
      </c>
      <c r="C2446" s="69" t="s">
        <v>2084</v>
      </c>
      <c r="D2446" s="69" t="s">
        <v>39</v>
      </c>
      <c r="E2446" s="69" t="s">
        <v>1465</v>
      </c>
      <c r="F2446" s="69" t="s">
        <v>1836</v>
      </c>
      <c r="G2446" s="69" t="s">
        <v>1564</v>
      </c>
      <c r="H2446" s="47">
        <v>90</v>
      </c>
      <c r="I2446" s="48" t="s">
        <v>176</v>
      </c>
      <c r="J2446" s="50" t="s">
        <v>2032</v>
      </c>
      <c r="K2446" s="49">
        <v>1650000</v>
      </c>
      <c r="L2446" s="49">
        <v>1639225.5555443347</v>
      </c>
      <c r="M2446" s="50">
        <f t="shared" si="42"/>
        <v>22</v>
      </c>
      <c r="N2446" s="68" t="s">
        <v>349</v>
      </c>
    </row>
    <row r="2447" spans="1:14" ht="95.25" customHeight="1" x14ac:dyDescent="0.25">
      <c r="A2447" s="86">
        <v>2439</v>
      </c>
      <c r="B2447" s="50" t="s">
        <v>2083</v>
      </c>
      <c r="C2447" s="69" t="s">
        <v>2084</v>
      </c>
      <c r="D2447" s="69" t="s">
        <v>1438</v>
      </c>
      <c r="E2447" s="69" t="s">
        <v>1465</v>
      </c>
      <c r="F2447" s="69" t="s">
        <v>1588</v>
      </c>
      <c r="G2447" s="69" t="s">
        <v>1589</v>
      </c>
      <c r="H2447" s="47">
        <v>60</v>
      </c>
      <c r="I2447" s="48" t="s">
        <v>81</v>
      </c>
      <c r="J2447" s="50" t="s">
        <v>2028</v>
      </c>
      <c r="K2447" s="49">
        <v>1650583.8</v>
      </c>
      <c r="L2447" s="49">
        <v>1636489.1566884448</v>
      </c>
      <c r="M2447" s="50">
        <f t="shared" si="42"/>
        <v>23</v>
      </c>
      <c r="N2447" s="68" t="s">
        <v>349</v>
      </c>
    </row>
    <row r="2448" spans="1:14" ht="95.25" customHeight="1" x14ac:dyDescent="0.25">
      <c r="A2448" s="86">
        <v>2440</v>
      </c>
      <c r="B2448" s="50" t="s">
        <v>2083</v>
      </c>
      <c r="C2448" s="69" t="s">
        <v>2084</v>
      </c>
      <c r="D2448" s="69" t="s">
        <v>39</v>
      </c>
      <c r="E2448" s="69" t="s">
        <v>1465</v>
      </c>
      <c r="F2448" s="69" t="s">
        <v>1842</v>
      </c>
      <c r="G2448" s="69" t="s">
        <v>1587</v>
      </c>
      <c r="H2448" s="47">
        <v>60</v>
      </c>
      <c r="I2448" s="48" t="s">
        <v>176</v>
      </c>
      <c r="J2448" s="50" t="s">
        <v>2031</v>
      </c>
      <c r="K2448" s="49">
        <v>1655000</v>
      </c>
      <c r="L2448" s="49">
        <v>1718666.8143113931</v>
      </c>
      <c r="M2448" s="50">
        <f t="shared" si="42"/>
        <v>24</v>
      </c>
      <c r="N2448" s="68" t="s">
        <v>349</v>
      </c>
    </row>
    <row r="2449" spans="1:14" ht="95.25" customHeight="1" x14ac:dyDescent="0.25">
      <c r="A2449" s="86">
        <v>2441</v>
      </c>
      <c r="B2449" s="50" t="s">
        <v>2083</v>
      </c>
      <c r="C2449" s="69" t="s">
        <v>2084</v>
      </c>
      <c r="D2449" s="69" t="s">
        <v>39</v>
      </c>
      <c r="E2449" s="69" t="s">
        <v>1465</v>
      </c>
      <c r="F2449" s="69" t="s">
        <v>1842</v>
      </c>
      <c r="G2449" s="69" t="s">
        <v>1587</v>
      </c>
      <c r="H2449" s="47">
        <v>60</v>
      </c>
      <c r="I2449" s="48" t="s">
        <v>176</v>
      </c>
      <c r="J2449" s="50" t="s">
        <v>1723</v>
      </c>
      <c r="K2449" s="49">
        <v>1660000</v>
      </c>
      <c r="L2449" s="49">
        <v>1723859.1611824243</v>
      </c>
      <c r="M2449" s="50">
        <f t="shared" si="42"/>
        <v>25</v>
      </c>
      <c r="N2449" s="68" t="s">
        <v>349</v>
      </c>
    </row>
    <row r="2450" spans="1:14" ht="95.25" customHeight="1" x14ac:dyDescent="0.25">
      <c r="A2450" s="86">
        <v>2442</v>
      </c>
      <c r="B2450" s="50" t="s">
        <v>2083</v>
      </c>
      <c r="C2450" s="69" t="s">
        <v>2084</v>
      </c>
      <c r="D2450" s="69" t="s">
        <v>39</v>
      </c>
      <c r="E2450" s="69" t="s">
        <v>1465</v>
      </c>
      <c r="F2450" s="69" t="s">
        <v>1842</v>
      </c>
      <c r="G2450" s="69" t="s">
        <v>1587</v>
      </c>
      <c r="H2450" s="47">
        <v>60</v>
      </c>
      <c r="I2450" s="48" t="s">
        <v>176</v>
      </c>
      <c r="J2450" s="50" t="s">
        <v>1873</v>
      </c>
      <c r="K2450" s="49">
        <v>1661000</v>
      </c>
      <c r="L2450" s="49">
        <v>1724897.6305566307</v>
      </c>
      <c r="M2450" s="50">
        <f t="shared" si="42"/>
        <v>26</v>
      </c>
      <c r="N2450" s="68" t="s">
        <v>349</v>
      </c>
    </row>
    <row r="2451" spans="1:14" ht="95.25" customHeight="1" x14ac:dyDescent="0.25">
      <c r="A2451" s="86">
        <v>2443</v>
      </c>
      <c r="B2451" s="50" t="s">
        <v>2083</v>
      </c>
      <c r="C2451" s="69" t="s">
        <v>2084</v>
      </c>
      <c r="D2451" s="69" t="s">
        <v>39</v>
      </c>
      <c r="E2451" s="69" t="s">
        <v>1465</v>
      </c>
      <c r="F2451" s="69" t="s">
        <v>1842</v>
      </c>
      <c r="G2451" s="69" t="s">
        <v>1587</v>
      </c>
      <c r="H2451" s="47">
        <v>60</v>
      </c>
      <c r="I2451" s="48" t="s">
        <v>176</v>
      </c>
      <c r="J2451" s="50" t="s">
        <v>2035</v>
      </c>
      <c r="K2451" s="49">
        <v>1663000</v>
      </c>
      <c r="L2451" s="49">
        <v>1726974.5693050434</v>
      </c>
      <c r="M2451" s="50">
        <f t="shared" si="42"/>
        <v>27</v>
      </c>
      <c r="N2451" s="68" t="s">
        <v>349</v>
      </c>
    </row>
    <row r="2452" spans="1:14" ht="95.25" customHeight="1" x14ac:dyDescent="0.25">
      <c r="A2452" s="86">
        <v>2444</v>
      </c>
      <c r="B2452" s="50" t="s">
        <v>2083</v>
      </c>
      <c r="C2452" s="69" t="s">
        <v>2084</v>
      </c>
      <c r="D2452" s="69" t="s">
        <v>1353</v>
      </c>
      <c r="E2452" s="69" t="s">
        <v>1354</v>
      </c>
      <c r="F2452" s="69" t="s">
        <v>2085</v>
      </c>
      <c r="G2452" s="87" t="s">
        <v>2027</v>
      </c>
      <c r="H2452" s="50" t="s">
        <v>1356</v>
      </c>
      <c r="I2452" s="48" t="s">
        <v>81</v>
      </c>
      <c r="J2452" s="50" t="s">
        <v>2056</v>
      </c>
      <c r="K2452" s="49">
        <v>1673683.35</v>
      </c>
      <c r="L2452" s="49">
        <v>1660232.1550044222</v>
      </c>
      <c r="M2452" s="50">
        <f t="shared" si="42"/>
        <v>28</v>
      </c>
      <c r="N2452" s="68" t="s">
        <v>349</v>
      </c>
    </row>
    <row r="2453" spans="1:14" ht="95.25" customHeight="1" x14ac:dyDescent="0.25">
      <c r="A2453" s="86">
        <v>2445</v>
      </c>
      <c r="B2453" s="50" t="s">
        <v>2083</v>
      </c>
      <c r="C2453" s="69" t="s">
        <v>2084</v>
      </c>
      <c r="D2453" s="69" t="s">
        <v>39</v>
      </c>
      <c r="E2453" s="69" t="s">
        <v>1465</v>
      </c>
      <c r="F2453" s="69" t="s">
        <v>1836</v>
      </c>
      <c r="G2453" s="69" t="s">
        <v>1564</v>
      </c>
      <c r="H2453" s="47">
        <v>90</v>
      </c>
      <c r="I2453" s="48" t="s">
        <v>176</v>
      </c>
      <c r="J2453" s="50" t="s">
        <v>2035</v>
      </c>
      <c r="K2453" s="49">
        <v>1690000</v>
      </c>
      <c r="L2453" s="49">
        <v>1678964.3568908642</v>
      </c>
      <c r="M2453" s="50">
        <f t="shared" si="42"/>
        <v>29</v>
      </c>
      <c r="N2453" s="68" t="s">
        <v>349</v>
      </c>
    </row>
    <row r="2454" spans="1:14" ht="95.25" customHeight="1" x14ac:dyDescent="0.25">
      <c r="A2454" s="86">
        <v>2446</v>
      </c>
      <c r="B2454" s="50" t="s">
        <v>2083</v>
      </c>
      <c r="C2454" s="69" t="s">
        <v>2084</v>
      </c>
      <c r="D2454" s="69" t="s">
        <v>39</v>
      </c>
      <c r="E2454" s="69" t="s">
        <v>1465</v>
      </c>
      <c r="F2454" s="69" t="s">
        <v>1836</v>
      </c>
      <c r="G2454" s="69" t="s">
        <v>1564</v>
      </c>
      <c r="H2454" s="47">
        <v>90</v>
      </c>
      <c r="I2454" s="48" t="s">
        <v>176</v>
      </c>
      <c r="J2454" s="50" t="s">
        <v>2031</v>
      </c>
      <c r="K2454" s="49">
        <v>1691500</v>
      </c>
      <c r="L2454" s="49">
        <v>1680454.5619413587</v>
      </c>
      <c r="M2454" s="50">
        <f t="shared" si="42"/>
        <v>30</v>
      </c>
      <c r="N2454" s="68" t="s">
        <v>349</v>
      </c>
    </row>
    <row r="2455" spans="1:14" ht="95.25" customHeight="1" x14ac:dyDescent="0.25">
      <c r="A2455" s="86">
        <v>2447</v>
      </c>
      <c r="B2455" s="50" t="s">
        <v>2083</v>
      </c>
      <c r="C2455" s="69" t="s">
        <v>2084</v>
      </c>
      <c r="D2455" s="69" t="s">
        <v>39</v>
      </c>
      <c r="E2455" s="69" t="s">
        <v>1465</v>
      </c>
      <c r="F2455" s="69" t="s">
        <v>1836</v>
      </c>
      <c r="G2455" s="69" t="s">
        <v>1564</v>
      </c>
      <c r="H2455" s="47">
        <v>90</v>
      </c>
      <c r="I2455" s="48" t="s">
        <v>176</v>
      </c>
      <c r="J2455" s="50" t="s">
        <v>1873</v>
      </c>
      <c r="K2455" s="49">
        <v>1695000</v>
      </c>
      <c r="L2455" s="49">
        <v>1683931.7070591801</v>
      </c>
      <c r="M2455" s="50">
        <f t="shared" si="42"/>
        <v>31</v>
      </c>
      <c r="N2455" s="68" t="s">
        <v>349</v>
      </c>
    </row>
    <row r="2456" spans="1:14" ht="95.25" customHeight="1" x14ac:dyDescent="0.25">
      <c r="A2456" s="86">
        <v>2448</v>
      </c>
      <c r="B2456" s="50" t="s">
        <v>2083</v>
      </c>
      <c r="C2456" s="69" t="s">
        <v>2084</v>
      </c>
      <c r="D2456" s="69" t="s">
        <v>39</v>
      </c>
      <c r="E2456" s="69" t="s">
        <v>1465</v>
      </c>
      <c r="F2456" s="69" t="s">
        <v>1841</v>
      </c>
      <c r="G2456" s="69" t="s">
        <v>1589</v>
      </c>
      <c r="H2456" s="47">
        <v>60</v>
      </c>
      <c r="I2456" s="48" t="s">
        <v>176</v>
      </c>
      <c r="J2456" s="50" t="s">
        <v>1873</v>
      </c>
      <c r="K2456" s="49">
        <v>1700000</v>
      </c>
      <c r="L2456" s="49">
        <v>1765397.9361506756</v>
      </c>
      <c r="M2456" s="50">
        <f t="shared" si="42"/>
        <v>32</v>
      </c>
      <c r="N2456" s="68" t="s">
        <v>349</v>
      </c>
    </row>
    <row r="2457" spans="1:14" ht="95.25" customHeight="1" x14ac:dyDescent="0.25">
      <c r="A2457" s="86">
        <v>2449</v>
      </c>
      <c r="B2457" s="50" t="s">
        <v>2083</v>
      </c>
      <c r="C2457" s="69" t="s">
        <v>2084</v>
      </c>
      <c r="D2457" s="69" t="s">
        <v>1438</v>
      </c>
      <c r="E2457" s="69" t="s">
        <v>1465</v>
      </c>
      <c r="F2457" s="69" t="s">
        <v>1590</v>
      </c>
      <c r="G2457" s="69" t="s">
        <v>1583</v>
      </c>
      <c r="H2457" s="47">
        <v>60</v>
      </c>
      <c r="I2457" s="48" t="s">
        <v>81</v>
      </c>
      <c r="J2457" s="50" t="s">
        <v>2028</v>
      </c>
      <c r="K2457" s="49">
        <v>1718486.7</v>
      </c>
      <c r="L2457" s="49">
        <v>1703812.2211446087</v>
      </c>
      <c r="M2457" s="50">
        <f t="shared" si="42"/>
        <v>33</v>
      </c>
      <c r="N2457" s="68" t="s">
        <v>349</v>
      </c>
    </row>
    <row r="2458" spans="1:14" ht="95.25" customHeight="1" x14ac:dyDescent="0.25">
      <c r="A2458" s="86">
        <v>2450</v>
      </c>
      <c r="B2458" s="50" t="s">
        <v>2083</v>
      </c>
      <c r="C2458" s="69" t="s">
        <v>2084</v>
      </c>
      <c r="D2458" s="69" t="s">
        <v>39</v>
      </c>
      <c r="E2458" s="69" t="s">
        <v>1465</v>
      </c>
      <c r="F2458" s="69" t="s">
        <v>1826</v>
      </c>
      <c r="G2458" s="69" t="s">
        <v>1557</v>
      </c>
      <c r="H2458" s="47">
        <v>60</v>
      </c>
      <c r="I2458" s="48" t="s">
        <v>176</v>
      </c>
      <c r="J2458" s="50" t="s">
        <v>1476</v>
      </c>
      <c r="K2458" s="49">
        <v>1750000</v>
      </c>
      <c r="L2458" s="49">
        <v>1817321.4048609897</v>
      </c>
      <c r="M2458" s="50">
        <f t="shared" si="42"/>
        <v>34</v>
      </c>
      <c r="N2458" s="68" t="s">
        <v>349</v>
      </c>
    </row>
    <row r="2459" spans="1:14" ht="95.25" customHeight="1" x14ac:dyDescent="0.25">
      <c r="A2459" s="86">
        <v>2451</v>
      </c>
      <c r="B2459" s="50" t="s">
        <v>2083</v>
      </c>
      <c r="C2459" s="69" t="s">
        <v>2084</v>
      </c>
      <c r="D2459" s="69" t="s">
        <v>39</v>
      </c>
      <c r="E2459" s="69" t="s">
        <v>1465</v>
      </c>
      <c r="F2459" s="69" t="s">
        <v>1842</v>
      </c>
      <c r="G2459" s="69" t="s">
        <v>1587</v>
      </c>
      <c r="H2459" s="47">
        <v>60</v>
      </c>
      <c r="I2459" s="48" t="s">
        <v>176</v>
      </c>
      <c r="J2459" s="50" t="s">
        <v>1476</v>
      </c>
      <c r="K2459" s="49">
        <v>1850000</v>
      </c>
      <c r="L2459" s="49">
        <v>1921168.3422816177</v>
      </c>
      <c r="M2459" s="50">
        <f t="shared" si="42"/>
        <v>35</v>
      </c>
      <c r="N2459" s="68" t="s">
        <v>349</v>
      </c>
    </row>
    <row r="2460" spans="1:14" ht="95.25" customHeight="1" x14ac:dyDescent="0.25">
      <c r="A2460" s="86">
        <v>2452</v>
      </c>
      <c r="B2460" s="50" t="s">
        <v>2083</v>
      </c>
      <c r="C2460" s="69" t="s">
        <v>2084</v>
      </c>
      <c r="D2460" s="69" t="s">
        <v>39</v>
      </c>
      <c r="E2460" s="69" t="s">
        <v>1465</v>
      </c>
      <c r="F2460" s="69" t="s">
        <v>1836</v>
      </c>
      <c r="G2460" s="69" t="s">
        <v>1564</v>
      </c>
      <c r="H2460" s="47">
        <v>90</v>
      </c>
      <c r="I2460" s="48" t="s">
        <v>176</v>
      </c>
      <c r="J2460" s="50" t="s">
        <v>1476</v>
      </c>
      <c r="K2460" s="49">
        <v>1850000</v>
      </c>
      <c r="L2460" s="49">
        <v>1837919.5622769811</v>
      </c>
      <c r="M2460" s="50">
        <f t="shared" si="42"/>
        <v>36</v>
      </c>
      <c r="N2460" s="68" t="s">
        <v>349</v>
      </c>
    </row>
    <row r="2461" spans="1:14" ht="95.25" customHeight="1" x14ac:dyDescent="0.25">
      <c r="A2461" s="86">
        <v>2453</v>
      </c>
      <c r="B2461" s="50" t="s">
        <v>2083</v>
      </c>
      <c r="C2461" s="69" t="s">
        <v>2084</v>
      </c>
      <c r="D2461" s="69" t="s">
        <v>39</v>
      </c>
      <c r="E2461" s="69" t="s">
        <v>1465</v>
      </c>
      <c r="F2461" s="69" t="s">
        <v>1850</v>
      </c>
      <c r="G2461" s="69" t="s">
        <v>1583</v>
      </c>
      <c r="H2461" s="47">
        <v>90</v>
      </c>
      <c r="I2461" s="48" t="s">
        <v>176</v>
      </c>
      <c r="J2461" s="50" t="s">
        <v>2031</v>
      </c>
      <c r="K2461" s="49">
        <v>1865000</v>
      </c>
      <c r="L2461" s="49">
        <v>1852821.6127819298</v>
      </c>
      <c r="M2461" s="50">
        <f t="shared" si="42"/>
        <v>37</v>
      </c>
      <c r="N2461" s="68" t="s">
        <v>349</v>
      </c>
    </row>
    <row r="2462" spans="1:14" ht="95.25" customHeight="1" x14ac:dyDescent="0.25">
      <c r="A2462" s="86">
        <v>2454</v>
      </c>
      <c r="B2462" s="50" t="s">
        <v>2083</v>
      </c>
      <c r="C2462" s="69" t="s">
        <v>2084</v>
      </c>
      <c r="D2462" s="69" t="s">
        <v>39</v>
      </c>
      <c r="E2462" s="69" t="s">
        <v>1465</v>
      </c>
      <c r="F2462" s="69" t="s">
        <v>1850</v>
      </c>
      <c r="G2462" s="69" t="s">
        <v>1583</v>
      </c>
      <c r="H2462" s="47">
        <v>90</v>
      </c>
      <c r="I2462" s="48" t="s">
        <v>176</v>
      </c>
      <c r="J2462" s="50" t="s">
        <v>2035</v>
      </c>
      <c r="K2462" s="49">
        <v>1876000</v>
      </c>
      <c r="L2462" s="49">
        <v>1863749.7831522254</v>
      </c>
      <c r="M2462" s="50">
        <f t="shared" si="42"/>
        <v>38</v>
      </c>
      <c r="N2462" s="68" t="s">
        <v>349</v>
      </c>
    </row>
    <row r="2463" spans="1:14" ht="95.25" customHeight="1" x14ac:dyDescent="0.25">
      <c r="A2463" s="86">
        <v>2455</v>
      </c>
      <c r="B2463" s="50" t="s">
        <v>2083</v>
      </c>
      <c r="C2463" s="69" t="s">
        <v>2084</v>
      </c>
      <c r="D2463" s="69" t="s">
        <v>39</v>
      </c>
      <c r="E2463" s="69" t="s">
        <v>1465</v>
      </c>
      <c r="F2463" s="69" t="s">
        <v>1850</v>
      </c>
      <c r="G2463" s="69" t="s">
        <v>1583</v>
      </c>
      <c r="H2463" s="47">
        <v>90</v>
      </c>
      <c r="I2463" s="48" t="s">
        <v>176</v>
      </c>
      <c r="J2463" s="50" t="s">
        <v>1476</v>
      </c>
      <c r="K2463" s="49">
        <v>1878000</v>
      </c>
      <c r="L2463" s="49">
        <v>1865736.7232195521</v>
      </c>
      <c r="M2463" s="50">
        <f t="shared" si="42"/>
        <v>39</v>
      </c>
      <c r="N2463" s="68" t="s">
        <v>349</v>
      </c>
    </row>
    <row r="2464" spans="1:14" ht="95.25" customHeight="1" x14ac:dyDescent="0.25">
      <c r="A2464" s="86">
        <v>2456</v>
      </c>
      <c r="B2464" s="50" t="s">
        <v>2083</v>
      </c>
      <c r="C2464" s="69" t="s">
        <v>2084</v>
      </c>
      <c r="D2464" s="69" t="s">
        <v>39</v>
      </c>
      <c r="E2464" s="69" t="s">
        <v>1465</v>
      </c>
      <c r="F2464" s="69" t="s">
        <v>1850</v>
      </c>
      <c r="G2464" s="69" t="s">
        <v>1583</v>
      </c>
      <c r="H2464" s="47">
        <v>90</v>
      </c>
      <c r="I2464" s="48" t="s">
        <v>176</v>
      </c>
      <c r="J2464" s="50" t="s">
        <v>1873</v>
      </c>
      <c r="K2464" s="49">
        <v>1879000</v>
      </c>
      <c r="L2464" s="49">
        <v>1866730.1932532149</v>
      </c>
      <c r="M2464" s="50">
        <f t="shared" si="42"/>
        <v>40</v>
      </c>
      <c r="N2464" s="68" t="s">
        <v>349</v>
      </c>
    </row>
    <row r="2465" spans="1:14" ht="95.25" customHeight="1" x14ac:dyDescent="0.25">
      <c r="A2465" s="86">
        <v>2457</v>
      </c>
      <c r="B2465" s="50" t="s">
        <v>2083</v>
      </c>
      <c r="C2465" s="69" t="s">
        <v>2084</v>
      </c>
      <c r="D2465" s="69" t="s">
        <v>24</v>
      </c>
      <c r="E2465" s="69" t="s">
        <v>1777</v>
      </c>
      <c r="F2465" s="69" t="s">
        <v>2086</v>
      </c>
      <c r="G2465" s="87" t="str">
        <f>F2465</f>
        <v>ML 180E24-E3 Allison</v>
      </c>
      <c r="H2465" s="47">
        <v>10</v>
      </c>
      <c r="I2465" s="48" t="s">
        <v>1668</v>
      </c>
      <c r="J2465" s="50" t="s">
        <v>1723</v>
      </c>
      <c r="K2465" s="46">
        <f>(1388637+406608+50000+15000)*1.15</f>
        <v>2139281.75</v>
      </c>
      <c r="L2465" s="49">
        <v>2445833.6185544496</v>
      </c>
      <c r="M2465" s="50">
        <f t="shared" si="42"/>
        <v>41</v>
      </c>
      <c r="N2465" s="68" t="s">
        <v>349</v>
      </c>
    </row>
    <row r="2466" spans="1:14" ht="95.25" customHeight="1" x14ac:dyDescent="0.25">
      <c r="A2466" s="86">
        <v>2458</v>
      </c>
      <c r="B2466" s="50" t="s">
        <v>2083</v>
      </c>
      <c r="C2466" s="69" t="s">
        <v>2084</v>
      </c>
      <c r="D2466" s="69" t="s">
        <v>26</v>
      </c>
      <c r="E2466" s="69" t="s">
        <v>1394</v>
      </c>
      <c r="F2466" s="69" t="s">
        <v>1538</v>
      </c>
      <c r="G2466" s="87" t="s">
        <v>1776</v>
      </c>
      <c r="H2466" s="47">
        <v>210</v>
      </c>
      <c r="I2466" s="48" t="s">
        <v>1457</v>
      </c>
      <c r="J2466" s="50" t="s">
        <v>1434</v>
      </c>
      <c r="K2466" s="49">
        <v>2431468</v>
      </c>
      <c r="L2466" s="49">
        <v>2769436.5387249431</v>
      </c>
      <c r="M2466" s="50">
        <f t="shared" si="42"/>
        <v>42</v>
      </c>
      <c r="N2466" s="68" t="s">
        <v>349</v>
      </c>
    </row>
    <row r="2467" spans="1:14" ht="95.25" customHeight="1" x14ac:dyDescent="0.25">
      <c r="A2467" s="86">
        <v>2459</v>
      </c>
      <c r="B2467" s="50" t="s">
        <v>2087</v>
      </c>
      <c r="C2467" s="69" t="s">
        <v>2088</v>
      </c>
      <c r="D2467" s="69" t="s">
        <v>1438</v>
      </c>
      <c r="E2467" s="69" t="s">
        <v>1594</v>
      </c>
      <c r="F2467" s="69" t="s">
        <v>1595</v>
      </c>
      <c r="G2467" s="69" t="s">
        <v>1633</v>
      </c>
      <c r="H2467" s="47">
        <v>60</v>
      </c>
      <c r="I2467" s="48">
        <v>3.92</v>
      </c>
      <c r="J2467" s="50" t="s">
        <v>2028</v>
      </c>
      <c r="K2467" s="49">
        <v>1606582.5</v>
      </c>
      <c r="L2467" s="49">
        <v>1570329.0249749522</v>
      </c>
      <c r="M2467" s="50">
        <f t="shared" si="42"/>
        <v>1</v>
      </c>
      <c r="N2467" s="68" t="s">
        <v>349</v>
      </c>
    </row>
    <row r="2468" spans="1:14" ht="95.25" customHeight="1" x14ac:dyDescent="0.25">
      <c r="A2468" s="86">
        <v>2460</v>
      </c>
      <c r="B2468" s="50" t="s">
        <v>2087</v>
      </c>
      <c r="C2468" s="69" t="s">
        <v>2088</v>
      </c>
      <c r="D2468" s="69" t="s">
        <v>1438</v>
      </c>
      <c r="E2468" s="69" t="s">
        <v>1594</v>
      </c>
      <c r="F2468" s="69" t="s">
        <v>1595</v>
      </c>
      <c r="G2468" s="69" t="s">
        <v>1623</v>
      </c>
      <c r="H2468" s="47">
        <v>60</v>
      </c>
      <c r="I2468" s="48">
        <v>3.92</v>
      </c>
      <c r="J2468" s="50" t="s">
        <v>2028</v>
      </c>
      <c r="K2468" s="49">
        <v>1756025</v>
      </c>
      <c r="L2468" s="49">
        <v>1716399.2674398238</v>
      </c>
      <c r="M2468" s="50">
        <f t="shared" si="42"/>
        <v>2</v>
      </c>
      <c r="N2468" s="68" t="s">
        <v>349</v>
      </c>
    </row>
    <row r="2469" spans="1:14" ht="95.25" customHeight="1" x14ac:dyDescent="0.25">
      <c r="A2469" s="86">
        <v>2461</v>
      </c>
      <c r="B2469" s="50" t="s">
        <v>2087</v>
      </c>
      <c r="C2469" s="69" t="s">
        <v>2088</v>
      </c>
      <c r="D2469" s="69" t="s">
        <v>1438</v>
      </c>
      <c r="E2469" s="69" t="s">
        <v>1594</v>
      </c>
      <c r="F2469" s="69" t="s">
        <v>1595</v>
      </c>
      <c r="G2469" s="69" t="s">
        <v>1647</v>
      </c>
      <c r="H2469" s="47">
        <v>60</v>
      </c>
      <c r="I2469" s="48">
        <v>3.92</v>
      </c>
      <c r="J2469" s="50" t="s">
        <v>2028</v>
      </c>
      <c r="K2469" s="49">
        <v>1756025</v>
      </c>
      <c r="L2469" s="49">
        <v>1716399.2674398238</v>
      </c>
      <c r="M2469" s="50">
        <f t="shared" si="42"/>
        <v>3</v>
      </c>
      <c r="N2469" s="68" t="s">
        <v>349</v>
      </c>
    </row>
    <row r="2470" spans="1:14" ht="95.25" customHeight="1" x14ac:dyDescent="0.25">
      <c r="A2470" s="86">
        <v>2462</v>
      </c>
      <c r="B2470" s="50" t="s">
        <v>2087</v>
      </c>
      <c r="C2470" s="69" t="s">
        <v>2088</v>
      </c>
      <c r="D2470" s="69" t="s">
        <v>1438</v>
      </c>
      <c r="E2470" s="69" t="s">
        <v>1505</v>
      </c>
      <c r="F2470" s="69" t="s">
        <v>1602</v>
      </c>
      <c r="G2470" s="69" t="s">
        <v>1603</v>
      </c>
      <c r="H2470" s="47">
        <v>45</v>
      </c>
      <c r="I2470" s="48"/>
      <c r="J2470" s="50" t="s">
        <v>1729</v>
      </c>
      <c r="K2470" s="49">
        <v>1769250</v>
      </c>
      <c r="L2470" s="49">
        <v>1863489.6096661761</v>
      </c>
      <c r="M2470" s="50">
        <f t="shared" si="42"/>
        <v>4</v>
      </c>
      <c r="N2470" s="68" t="s">
        <v>349</v>
      </c>
    </row>
    <row r="2471" spans="1:14" ht="95.25" customHeight="1" x14ac:dyDescent="0.25">
      <c r="A2471" s="86">
        <v>2463</v>
      </c>
      <c r="B2471" s="50" t="s">
        <v>2087</v>
      </c>
      <c r="C2471" s="69" t="s">
        <v>2088</v>
      </c>
      <c r="D2471" s="69" t="s">
        <v>1438</v>
      </c>
      <c r="E2471" s="69" t="s">
        <v>1465</v>
      </c>
      <c r="F2471" s="69" t="s">
        <v>1634</v>
      </c>
      <c r="G2471" s="69" t="s">
        <v>1635</v>
      </c>
      <c r="H2471" s="47">
        <v>60</v>
      </c>
      <c r="I2471" s="48" t="s">
        <v>81</v>
      </c>
      <c r="J2471" s="50" t="s">
        <v>2028</v>
      </c>
      <c r="K2471" s="49">
        <v>2136557.7000000002</v>
      </c>
      <c r="L2471" s="49">
        <v>2118313.2348016524</v>
      </c>
      <c r="M2471" s="50">
        <f t="shared" si="42"/>
        <v>5</v>
      </c>
      <c r="N2471" s="68" t="s">
        <v>349</v>
      </c>
    </row>
    <row r="2472" spans="1:14" ht="95.25" customHeight="1" x14ac:dyDescent="0.25">
      <c r="A2472" s="86">
        <v>2464</v>
      </c>
      <c r="B2472" s="50" t="s">
        <v>2087</v>
      </c>
      <c r="C2472" s="69" t="s">
        <v>2088</v>
      </c>
      <c r="D2472" s="69" t="s">
        <v>1438</v>
      </c>
      <c r="E2472" s="69" t="s">
        <v>1465</v>
      </c>
      <c r="F2472" s="69" t="s">
        <v>1638</v>
      </c>
      <c r="G2472" s="69" t="s">
        <v>1639</v>
      </c>
      <c r="H2472" s="47">
        <v>60</v>
      </c>
      <c r="I2472" s="48" t="s">
        <v>81</v>
      </c>
      <c r="J2472" s="50" t="s">
        <v>2028</v>
      </c>
      <c r="K2472" s="49">
        <v>2171927.1</v>
      </c>
      <c r="L2472" s="49">
        <v>2153380.6088898848</v>
      </c>
      <c r="M2472" s="50">
        <f t="shared" si="42"/>
        <v>6</v>
      </c>
      <c r="N2472" s="68" t="s">
        <v>349</v>
      </c>
    </row>
    <row r="2473" spans="1:14" ht="95.25" customHeight="1" x14ac:dyDescent="0.25">
      <c r="A2473" s="86">
        <v>2465</v>
      </c>
      <c r="B2473" s="50" t="s">
        <v>2087</v>
      </c>
      <c r="C2473" s="69" t="s">
        <v>2088</v>
      </c>
      <c r="D2473" s="69" t="s">
        <v>1438</v>
      </c>
      <c r="E2473" s="69" t="s">
        <v>1465</v>
      </c>
      <c r="F2473" s="69" t="s">
        <v>1644</v>
      </c>
      <c r="G2473" s="69" t="s">
        <v>1645</v>
      </c>
      <c r="H2473" s="47">
        <v>60</v>
      </c>
      <c r="I2473" s="48" t="s">
        <v>81</v>
      </c>
      <c r="J2473" s="50" t="s">
        <v>2028</v>
      </c>
      <c r="K2473" s="49">
        <v>2206327.0499999998</v>
      </c>
      <c r="L2473" s="49">
        <v>2187486.8112927098</v>
      </c>
      <c r="M2473" s="50">
        <f t="shared" si="42"/>
        <v>7</v>
      </c>
      <c r="N2473" s="68" t="s">
        <v>349</v>
      </c>
    </row>
    <row r="2474" spans="1:14" ht="95.25" customHeight="1" x14ac:dyDescent="0.25">
      <c r="A2474" s="86">
        <v>2466</v>
      </c>
      <c r="B2474" s="50" t="s">
        <v>2087</v>
      </c>
      <c r="C2474" s="69" t="s">
        <v>2088</v>
      </c>
      <c r="D2474" s="69" t="s">
        <v>1438</v>
      </c>
      <c r="E2474" s="69" t="s">
        <v>1465</v>
      </c>
      <c r="F2474" s="69" t="s">
        <v>1644</v>
      </c>
      <c r="G2474" s="69" t="s">
        <v>1648</v>
      </c>
      <c r="H2474" s="47">
        <v>60</v>
      </c>
      <c r="I2474" s="48" t="s">
        <v>81</v>
      </c>
      <c r="J2474" s="50" t="s">
        <v>2028</v>
      </c>
      <c r="K2474" s="49">
        <v>2250045.4500000002</v>
      </c>
      <c r="L2474" s="49">
        <v>2230831.8917107829</v>
      </c>
      <c r="M2474" s="50">
        <f t="shared" si="42"/>
        <v>8</v>
      </c>
      <c r="N2474" s="68" t="s">
        <v>349</v>
      </c>
    </row>
    <row r="2475" spans="1:14" ht="95.25" customHeight="1" x14ac:dyDescent="0.25">
      <c r="A2475" s="86">
        <v>2467</v>
      </c>
      <c r="B2475" s="50" t="s">
        <v>2087</v>
      </c>
      <c r="C2475" s="69" t="s">
        <v>2088</v>
      </c>
      <c r="D2475" s="69" t="s">
        <v>47</v>
      </c>
      <c r="E2475" s="69" t="s">
        <v>1500</v>
      </c>
      <c r="F2475" s="69" t="s">
        <v>1609</v>
      </c>
      <c r="G2475" s="87" t="s">
        <v>1645</v>
      </c>
      <c r="H2475" s="47">
        <v>45</v>
      </c>
      <c r="I2475" s="48" t="s">
        <v>1646</v>
      </c>
      <c r="J2475" s="50" t="s">
        <v>2056</v>
      </c>
      <c r="K2475" s="49">
        <v>2264350</v>
      </c>
      <c r="L2475" s="49">
        <v>2420068.6791498833</v>
      </c>
      <c r="M2475" s="50">
        <f t="shared" si="42"/>
        <v>9</v>
      </c>
      <c r="N2475" s="68" t="s">
        <v>349</v>
      </c>
    </row>
    <row r="2476" spans="1:14" ht="95.25" customHeight="1" x14ac:dyDescent="0.25">
      <c r="A2476" s="86">
        <v>2468</v>
      </c>
      <c r="B2476" s="50" t="s">
        <v>2087</v>
      </c>
      <c r="C2476" s="69" t="s">
        <v>2088</v>
      </c>
      <c r="D2476" s="69" t="s">
        <v>848</v>
      </c>
      <c r="E2476" s="69" t="s">
        <v>849</v>
      </c>
      <c r="F2476" s="69" t="s">
        <v>1640</v>
      </c>
      <c r="G2476" s="87" t="s">
        <v>1641</v>
      </c>
      <c r="H2476" s="47">
        <v>90</v>
      </c>
      <c r="I2476" s="48" t="s">
        <v>81</v>
      </c>
      <c r="J2476" s="50" t="s">
        <v>1360</v>
      </c>
      <c r="K2476" s="49">
        <v>2276168.3368444722</v>
      </c>
      <c r="L2476" s="49">
        <v>2260733.3687428166</v>
      </c>
      <c r="M2476" s="50">
        <f t="shared" si="42"/>
        <v>10</v>
      </c>
      <c r="N2476" s="68" t="s">
        <v>349</v>
      </c>
    </row>
    <row r="2477" spans="1:14" ht="95.25" customHeight="1" x14ac:dyDescent="0.25">
      <c r="A2477" s="86">
        <v>2469</v>
      </c>
      <c r="B2477" s="50" t="s">
        <v>2087</v>
      </c>
      <c r="C2477" s="69" t="s">
        <v>2088</v>
      </c>
      <c r="D2477" s="69" t="s">
        <v>848</v>
      </c>
      <c r="E2477" s="69" t="s">
        <v>849</v>
      </c>
      <c r="F2477" s="69" t="s">
        <v>1642</v>
      </c>
      <c r="G2477" s="87" t="s">
        <v>1643</v>
      </c>
      <c r="H2477" s="47">
        <v>90</v>
      </c>
      <c r="I2477" s="48" t="s">
        <v>81</v>
      </c>
      <c r="J2477" s="50" t="s">
        <v>1360</v>
      </c>
      <c r="K2477" s="49">
        <v>2297308.8568444722</v>
      </c>
      <c r="L2477" s="49">
        <v>2283530.6943033808</v>
      </c>
      <c r="M2477" s="50">
        <f t="shared" si="42"/>
        <v>11</v>
      </c>
      <c r="N2477" s="68" t="s">
        <v>349</v>
      </c>
    </row>
    <row r="2478" spans="1:14" ht="95.25" customHeight="1" x14ac:dyDescent="0.25">
      <c r="A2478" s="86">
        <v>2470</v>
      </c>
      <c r="B2478" s="50" t="s">
        <v>2087</v>
      </c>
      <c r="C2478" s="69" t="s">
        <v>2088</v>
      </c>
      <c r="D2478" s="69" t="s">
        <v>1438</v>
      </c>
      <c r="E2478" s="69" t="s">
        <v>1505</v>
      </c>
      <c r="F2478" s="69" t="s">
        <v>1602</v>
      </c>
      <c r="G2478" s="69" t="s">
        <v>1603</v>
      </c>
      <c r="H2478" s="47">
        <v>45</v>
      </c>
      <c r="I2478" s="48"/>
      <c r="J2478" s="50" t="s">
        <v>1723</v>
      </c>
      <c r="K2478" s="49">
        <v>2317839.1</v>
      </c>
      <c r="L2478" s="49">
        <v>2441299.4657216342</v>
      </c>
      <c r="M2478" s="50">
        <f t="shared" si="42"/>
        <v>12</v>
      </c>
      <c r="N2478" s="68" t="s">
        <v>349</v>
      </c>
    </row>
    <row r="2479" spans="1:14" ht="95.25" customHeight="1" x14ac:dyDescent="0.25">
      <c r="A2479" s="86">
        <v>2471</v>
      </c>
      <c r="B2479" s="50" t="s">
        <v>2087</v>
      </c>
      <c r="C2479" s="69" t="s">
        <v>2088</v>
      </c>
      <c r="D2479" s="69" t="s">
        <v>1438</v>
      </c>
      <c r="E2479" s="69" t="s">
        <v>1465</v>
      </c>
      <c r="F2479" s="69" t="s">
        <v>1653</v>
      </c>
      <c r="G2479" s="69" t="s">
        <v>1654</v>
      </c>
      <c r="H2479" s="47">
        <v>60</v>
      </c>
      <c r="I2479" s="48" t="s">
        <v>81</v>
      </c>
      <c r="J2479" s="50" t="s">
        <v>2028</v>
      </c>
      <c r="K2479" s="49">
        <v>2360575.4</v>
      </c>
      <c r="L2479" s="49">
        <v>2340418.005826477</v>
      </c>
      <c r="M2479" s="50">
        <f t="shared" si="42"/>
        <v>13</v>
      </c>
      <c r="N2479" s="68" t="s">
        <v>349</v>
      </c>
    </row>
    <row r="2480" spans="1:14" ht="95.25" customHeight="1" x14ac:dyDescent="0.25">
      <c r="A2480" s="86">
        <v>2472</v>
      </c>
      <c r="B2480" s="50" t="s">
        <v>2087</v>
      </c>
      <c r="C2480" s="69" t="s">
        <v>2088</v>
      </c>
      <c r="D2480" s="69" t="s">
        <v>1438</v>
      </c>
      <c r="E2480" s="69" t="s">
        <v>1382</v>
      </c>
      <c r="F2480" s="69" t="s">
        <v>1655</v>
      </c>
      <c r="G2480" s="69" t="s">
        <v>1655</v>
      </c>
      <c r="H2480" s="47">
        <v>60</v>
      </c>
      <c r="I2480" s="48" t="s">
        <v>176</v>
      </c>
      <c r="J2480" s="50" t="s">
        <v>2028</v>
      </c>
      <c r="K2480" s="49">
        <v>2366277.1</v>
      </c>
      <c r="L2480" s="49">
        <v>2312880.6714025312</v>
      </c>
      <c r="M2480" s="50">
        <f t="shared" si="42"/>
        <v>14</v>
      </c>
      <c r="N2480" s="68" t="s">
        <v>349</v>
      </c>
    </row>
    <row r="2481" spans="1:14" ht="95.25" customHeight="1" x14ac:dyDescent="0.25">
      <c r="A2481" s="86">
        <v>2473</v>
      </c>
      <c r="B2481" s="50" t="s">
        <v>2087</v>
      </c>
      <c r="C2481" s="69" t="s">
        <v>2088</v>
      </c>
      <c r="D2481" s="69" t="s">
        <v>39</v>
      </c>
      <c r="E2481" s="69" t="s">
        <v>1465</v>
      </c>
      <c r="F2481" s="69" t="s">
        <v>1870</v>
      </c>
      <c r="G2481" s="69" t="s">
        <v>1645</v>
      </c>
      <c r="H2481" s="47">
        <v>90</v>
      </c>
      <c r="I2481" s="48" t="s">
        <v>176</v>
      </c>
      <c r="J2481" s="50" t="s">
        <v>2031</v>
      </c>
      <c r="K2481" s="49">
        <v>2376000</v>
      </c>
      <c r="L2481" s="49">
        <v>2467403.233114121</v>
      </c>
      <c r="M2481" s="50">
        <f t="shared" si="42"/>
        <v>15</v>
      </c>
      <c r="N2481" s="68" t="s">
        <v>349</v>
      </c>
    </row>
    <row r="2482" spans="1:14" ht="95.25" customHeight="1" x14ac:dyDescent="0.25">
      <c r="A2482" s="86">
        <v>2474</v>
      </c>
      <c r="B2482" s="50" t="s">
        <v>2087</v>
      </c>
      <c r="C2482" s="69" t="s">
        <v>2088</v>
      </c>
      <c r="D2482" s="69" t="s">
        <v>1438</v>
      </c>
      <c r="E2482" s="69" t="s">
        <v>1465</v>
      </c>
      <c r="F2482" s="69" t="s">
        <v>1656</v>
      </c>
      <c r="G2482" s="69" t="s">
        <v>1657</v>
      </c>
      <c r="H2482" s="47">
        <v>60</v>
      </c>
      <c r="I2482" s="48" t="s">
        <v>81</v>
      </c>
      <c r="J2482" s="50" t="s">
        <v>2028</v>
      </c>
      <c r="K2482" s="49">
        <v>2385031.2999999998</v>
      </c>
      <c r="L2482" s="49">
        <v>2364665.0723292846</v>
      </c>
      <c r="M2482" s="50">
        <f t="shared" si="42"/>
        <v>16</v>
      </c>
      <c r="N2482" s="68" t="s">
        <v>349</v>
      </c>
    </row>
    <row r="2483" spans="1:14" ht="95.25" customHeight="1" x14ac:dyDescent="0.25">
      <c r="A2483" s="86">
        <v>2475</v>
      </c>
      <c r="B2483" s="50" t="s">
        <v>2087</v>
      </c>
      <c r="C2483" s="69" t="s">
        <v>2088</v>
      </c>
      <c r="D2483" s="69" t="s">
        <v>39</v>
      </c>
      <c r="E2483" s="69" t="s">
        <v>1465</v>
      </c>
      <c r="F2483" s="69" t="s">
        <v>1870</v>
      </c>
      <c r="G2483" s="69" t="s">
        <v>1645</v>
      </c>
      <c r="H2483" s="47">
        <v>90</v>
      </c>
      <c r="I2483" s="48" t="s">
        <v>176</v>
      </c>
      <c r="J2483" s="50" t="s">
        <v>2035</v>
      </c>
      <c r="K2483" s="49">
        <v>2390000</v>
      </c>
      <c r="L2483" s="49">
        <v>2481941.8043530085</v>
      </c>
      <c r="M2483" s="50">
        <f t="shared" si="42"/>
        <v>17</v>
      </c>
      <c r="N2483" s="68" t="s">
        <v>349</v>
      </c>
    </row>
    <row r="2484" spans="1:14" ht="95.25" customHeight="1" x14ac:dyDescent="0.25">
      <c r="A2484" s="86">
        <v>2476</v>
      </c>
      <c r="B2484" s="50" t="s">
        <v>2087</v>
      </c>
      <c r="C2484" s="69" t="s">
        <v>2088</v>
      </c>
      <c r="D2484" s="69" t="s">
        <v>39</v>
      </c>
      <c r="E2484" s="69" t="s">
        <v>1465</v>
      </c>
      <c r="F2484" s="69" t="s">
        <v>1870</v>
      </c>
      <c r="G2484" s="69" t="s">
        <v>1645</v>
      </c>
      <c r="H2484" s="47">
        <v>90</v>
      </c>
      <c r="I2484" s="48" t="s">
        <v>176</v>
      </c>
      <c r="J2484" s="50" t="s">
        <v>1873</v>
      </c>
      <c r="K2484" s="49">
        <v>2400000</v>
      </c>
      <c r="L2484" s="49">
        <v>2492326.4980950714</v>
      </c>
      <c r="M2484" s="50">
        <f t="shared" si="42"/>
        <v>18</v>
      </c>
      <c r="N2484" s="68" t="s">
        <v>349</v>
      </c>
    </row>
    <row r="2485" spans="1:14" ht="95.25" customHeight="1" x14ac:dyDescent="0.25">
      <c r="A2485" s="86">
        <v>2477</v>
      </c>
      <c r="B2485" s="50" t="s">
        <v>2087</v>
      </c>
      <c r="C2485" s="69" t="s">
        <v>2088</v>
      </c>
      <c r="D2485" s="69" t="s">
        <v>39</v>
      </c>
      <c r="E2485" s="69" t="s">
        <v>1465</v>
      </c>
      <c r="F2485" s="69" t="s">
        <v>1669</v>
      </c>
      <c r="G2485" s="69" t="s">
        <v>1648</v>
      </c>
      <c r="H2485" s="47">
        <v>90</v>
      </c>
      <c r="I2485" s="48" t="s">
        <v>176</v>
      </c>
      <c r="J2485" s="50" t="s">
        <v>2031</v>
      </c>
      <c r="K2485" s="49">
        <v>2400000</v>
      </c>
      <c r="L2485" s="49">
        <v>2492326.4980950714</v>
      </c>
      <c r="M2485" s="50">
        <f t="shared" si="42"/>
        <v>19</v>
      </c>
      <c r="N2485" s="68" t="s">
        <v>349</v>
      </c>
    </row>
    <row r="2486" spans="1:14" ht="95.25" customHeight="1" x14ac:dyDescent="0.25">
      <c r="A2486" s="86">
        <v>2478</v>
      </c>
      <c r="B2486" s="50" t="s">
        <v>2087</v>
      </c>
      <c r="C2486" s="69" t="s">
        <v>2088</v>
      </c>
      <c r="D2486" s="69" t="s">
        <v>39</v>
      </c>
      <c r="E2486" s="69" t="s">
        <v>1465</v>
      </c>
      <c r="F2486" s="69" t="s">
        <v>1880</v>
      </c>
      <c r="G2486" s="69" t="s">
        <v>1664</v>
      </c>
      <c r="H2486" s="47">
        <v>90</v>
      </c>
      <c r="I2486" s="48" t="s">
        <v>176</v>
      </c>
      <c r="J2486" s="50" t="s">
        <v>2035</v>
      </c>
      <c r="K2486" s="49">
        <v>2400000</v>
      </c>
      <c r="L2486" s="49">
        <v>2384328.0807917593</v>
      </c>
      <c r="M2486" s="50">
        <f t="shared" si="42"/>
        <v>20</v>
      </c>
      <c r="N2486" s="68" t="s">
        <v>349</v>
      </c>
    </row>
    <row r="2487" spans="1:14" ht="95.25" customHeight="1" x14ac:dyDescent="0.25">
      <c r="A2487" s="86">
        <v>2479</v>
      </c>
      <c r="B2487" s="50" t="s">
        <v>2087</v>
      </c>
      <c r="C2487" s="69" t="s">
        <v>2088</v>
      </c>
      <c r="D2487" s="69" t="s">
        <v>39</v>
      </c>
      <c r="E2487" s="69" t="s">
        <v>1465</v>
      </c>
      <c r="F2487" s="69" t="s">
        <v>1870</v>
      </c>
      <c r="G2487" s="69" t="s">
        <v>1645</v>
      </c>
      <c r="H2487" s="47">
        <v>90</v>
      </c>
      <c r="I2487" s="48" t="s">
        <v>176</v>
      </c>
      <c r="J2487" s="50" t="s">
        <v>1723</v>
      </c>
      <c r="K2487" s="49">
        <v>2400010</v>
      </c>
      <c r="L2487" s="49">
        <v>2492336.8827888137</v>
      </c>
      <c r="M2487" s="50">
        <f t="shared" si="42"/>
        <v>21</v>
      </c>
      <c r="N2487" s="68" t="s">
        <v>349</v>
      </c>
    </row>
    <row r="2488" spans="1:14" ht="95.25" customHeight="1" x14ac:dyDescent="0.25">
      <c r="A2488" s="86">
        <v>2480</v>
      </c>
      <c r="B2488" s="50" t="s">
        <v>2087</v>
      </c>
      <c r="C2488" s="69" t="s">
        <v>2088</v>
      </c>
      <c r="D2488" s="69" t="s">
        <v>39</v>
      </c>
      <c r="E2488" s="69" t="s">
        <v>1465</v>
      </c>
      <c r="F2488" s="69" t="s">
        <v>1880</v>
      </c>
      <c r="G2488" s="69" t="s">
        <v>1664</v>
      </c>
      <c r="H2488" s="47">
        <v>90</v>
      </c>
      <c r="I2488" s="48" t="s">
        <v>176</v>
      </c>
      <c r="J2488" s="50" t="s">
        <v>2031</v>
      </c>
      <c r="K2488" s="49">
        <v>2405000</v>
      </c>
      <c r="L2488" s="49">
        <v>2389295.4309600755</v>
      </c>
      <c r="M2488" s="50">
        <f t="shared" si="42"/>
        <v>22</v>
      </c>
      <c r="N2488" s="68" t="s">
        <v>349</v>
      </c>
    </row>
    <row r="2489" spans="1:14" ht="95.25" customHeight="1" x14ac:dyDescent="0.25">
      <c r="A2489" s="86">
        <v>2481</v>
      </c>
      <c r="B2489" s="50" t="s">
        <v>2087</v>
      </c>
      <c r="C2489" s="69" t="s">
        <v>2088</v>
      </c>
      <c r="D2489" s="69" t="s">
        <v>39</v>
      </c>
      <c r="E2489" s="69" t="s">
        <v>1465</v>
      </c>
      <c r="F2489" s="69" t="s">
        <v>1671</v>
      </c>
      <c r="G2489" s="69" t="s">
        <v>1654</v>
      </c>
      <c r="H2489" s="47">
        <v>90</v>
      </c>
      <c r="I2489" s="48" t="s">
        <v>176</v>
      </c>
      <c r="J2489" s="50" t="s">
        <v>2035</v>
      </c>
      <c r="K2489" s="49">
        <v>2408000</v>
      </c>
      <c r="L2489" s="49">
        <v>2500634.2530887215</v>
      </c>
      <c r="M2489" s="50">
        <f t="shared" si="42"/>
        <v>23</v>
      </c>
      <c r="N2489" s="68" t="s">
        <v>349</v>
      </c>
    </row>
    <row r="2490" spans="1:14" ht="95.25" customHeight="1" x14ac:dyDescent="0.25">
      <c r="A2490" s="86">
        <v>2482</v>
      </c>
      <c r="B2490" s="50" t="s">
        <v>2087</v>
      </c>
      <c r="C2490" s="69" t="s">
        <v>2088</v>
      </c>
      <c r="D2490" s="69" t="s">
        <v>39</v>
      </c>
      <c r="E2490" s="69" t="s">
        <v>1465</v>
      </c>
      <c r="F2490" s="69" t="s">
        <v>1671</v>
      </c>
      <c r="G2490" s="69" t="s">
        <v>1654</v>
      </c>
      <c r="H2490" s="47">
        <v>90</v>
      </c>
      <c r="I2490" s="48" t="s">
        <v>176</v>
      </c>
      <c r="J2490" s="50" t="s">
        <v>2031</v>
      </c>
      <c r="K2490" s="49">
        <v>2410000</v>
      </c>
      <c r="L2490" s="49">
        <v>2502711.1918371343</v>
      </c>
      <c r="M2490" s="50">
        <f t="shared" si="42"/>
        <v>24</v>
      </c>
      <c r="N2490" s="68" t="s">
        <v>349</v>
      </c>
    </row>
    <row r="2491" spans="1:14" ht="95.25" customHeight="1" x14ac:dyDescent="0.25">
      <c r="A2491" s="86">
        <v>2483</v>
      </c>
      <c r="B2491" s="50" t="s">
        <v>2087</v>
      </c>
      <c r="C2491" s="69" t="s">
        <v>2088</v>
      </c>
      <c r="D2491" s="69" t="s">
        <v>39</v>
      </c>
      <c r="E2491" s="69" t="s">
        <v>1465</v>
      </c>
      <c r="F2491" s="69" t="s">
        <v>1671</v>
      </c>
      <c r="G2491" s="69" t="s">
        <v>1654</v>
      </c>
      <c r="H2491" s="47">
        <v>90</v>
      </c>
      <c r="I2491" s="48" t="s">
        <v>176</v>
      </c>
      <c r="J2491" s="50" t="s">
        <v>1873</v>
      </c>
      <c r="K2491" s="49">
        <v>2411000</v>
      </c>
      <c r="L2491" s="49">
        <v>2503749.6612113402</v>
      </c>
      <c r="M2491" s="50">
        <f t="shared" si="42"/>
        <v>25</v>
      </c>
      <c r="N2491" s="68" t="s">
        <v>349</v>
      </c>
    </row>
    <row r="2492" spans="1:14" ht="95.25" customHeight="1" x14ac:dyDescent="0.25">
      <c r="A2492" s="86">
        <v>2484</v>
      </c>
      <c r="B2492" s="50" t="s">
        <v>2087</v>
      </c>
      <c r="C2492" s="69" t="s">
        <v>2088</v>
      </c>
      <c r="D2492" s="69" t="s">
        <v>138</v>
      </c>
      <c r="E2492" s="69" t="s">
        <v>1394</v>
      </c>
      <c r="F2492" s="69" t="s">
        <v>1878</v>
      </c>
      <c r="G2492" s="87" t="s">
        <v>1879</v>
      </c>
      <c r="H2492" s="50" t="s">
        <v>1356</v>
      </c>
      <c r="I2492" s="50" t="s">
        <v>81</v>
      </c>
      <c r="J2492" s="50" t="s">
        <v>2056</v>
      </c>
      <c r="K2492" s="49">
        <v>2408080.4500000002</v>
      </c>
      <c r="L2492" s="49">
        <v>2388726.992431106</v>
      </c>
      <c r="M2492" s="50">
        <f t="shared" si="42"/>
        <v>26</v>
      </c>
      <c r="N2492" s="68" t="s">
        <v>349</v>
      </c>
    </row>
    <row r="2493" spans="1:14" ht="95.25" customHeight="1" x14ac:dyDescent="0.25">
      <c r="A2493" s="86">
        <v>2485</v>
      </c>
      <c r="B2493" s="50" t="s">
        <v>2087</v>
      </c>
      <c r="C2493" s="69" t="s">
        <v>2088</v>
      </c>
      <c r="D2493" s="69" t="s">
        <v>138</v>
      </c>
      <c r="E2493" s="69" t="s">
        <v>1394</v>
      </c>
      <c r="F2493" s="69" t="s">
        <v>1612</v>
      </c>
      <c r="G2493" s="87" t="s">
        <v>1613</v>
      </c>
      <c r="H2493" s="50" t="s">
        <v>1356</v>
      </c>
      <c r="I2493" s="50" t="s">
        <v>81</v>
      </c>
      <c r="J2493" s="50" t="s">
        <v>2056</v>
      </c>
      <c r="K2493" s="49">
        <v>2420868.4500000002</v>
      </c>
      <c r="L2493" s="49">
        <v>2401582.4588292264</v>
      </c>
      <c r="M2493" s="50">
        <f t="shared" si="42"/>
        <v>27</v>
      </c>
      <c r="N2493" s="68" t="s">
        <v>349</v>
      </c>
    </row>
    <row r="2494" spans="1:14" ht="95.25" customHeight="1" x14ac:dyDescent="0.25">
      <c r="A2494" s="86">
        <v>2486</v>
      </c>
      <c r="B2494" s="50" t="s">
        <v>2087</v>
      </c>
      <c r="C2494" s="69" t="s">
        <v>2088</v>
      </c>
      <c r="D2494" s="69" t="s">
        <v>1353</v>
      </c>
      <c r="E2494" s="69" t="s">
        <v>1354</v>
      </c>
      <c r="F2494" s="69" t="s">
        <v>2089</v>
      </c>
      <c r="G2494" s="87" t="s">
        <v>2090</v>
      </c>
      <c r="H2494" s="50" t="s">
        <v>1356</v>
      </c>
      <c r="I2494" s="48" t="s">
        <v>81</v>
      </c>
      <c r="J2494" s="50" t="s">
        <v>2056</v>
      </c>
      <c r="K2494" s="49">
        <v>2427778.4499999997</v>
      </c>
      <c r="L2494" s="49">
        <v>2408266.6819364573</v>
      </c>
      <c r="M2494" s="50">
        <f t="shared" si="42"/>
        <v>28</v>
      </c>
      <c r="N2494" s="68" t="s">
        <v>349</v>
      </c>
    </row>
    <row r="2495" spans="1:14" ht="95.25" customHeight="1" x14ac:dyDescent="0.25">
      <c r="A2495" s="86">
        <v>2487</v>
      </c>
      <c r="B2495" s="50" t="s">
        <v>2087</v>
      </c>
      <c r="C2495" s="69" t="s">
        <v>2088</v>
      </c>
      <c r="D2495" s="69" t="s">
        <v>47</v>
      </c>
      <c r="E2495" s="69" t="s">
        <v>1500</v>
      </c>
      <c r="F2495" s="69" t="s">
        <v>1622</v>
      </c>
      <c r="G2495" s="87" t="s">
        <v>1652</v>
      </c>
      <c r="H2495" s="47">
        <v>45</v>
      </c>
      <c r="I2495" s="48" t="s">
        <v>1611</v>
      </c>
      <c r="J2495" s="50" t="s">
        <v>2056</v>
      </c>
      <c r="K2495" s="49">
        <v>2466750</v>
      </c>
      <c r="L2495" s="49">
        <v>2636387.6672303202</v>
      </c>
      <c r="M2495" s="50">
        <f t="shared" si="42"/>
        <v>29</v>
      </c>
      <c r="N2495" s="68" t="s">
        <v>349</v>
      </c>
    </row>
    <row r="2496" spans="1:14" ht="95.25" customHeight="1" x14ac:dyDescent="0.25">
      <c r="A2496" s="86">
        <v>2488</v>
      </c>
      <c r="B2496" s="50" t="s">
        <v>2087</v>
      </c>
      <c r="C2496" s="69" t="s">
        <v>2088</v>
      </c>
      <c r="D2496" s="69" t="s">
        <v>1438</v>
      </c>
      <c r="E2496" s="69" t="s">
        <v>1465</v>
      </c>
      <c r="F2496" s="69" t="s">
        <v>1660</v>
      </c>
      <c r="G2496" s="69" t="s">
        <v>1652</v>
      </c>
      <c r="H2496" s="47">
        <v>60</v>
      </c>
      <c r="I2496" s="48" t="s">
        <v>81</v>
      </c>
      <c r="J2496" s="50" t="s">
        <v>2028</v>
      </c>
      <c r="K2496" s="49">
        <v>2498316.65</v>
      </c>
      <c r="L2496" s="49">
        <v>2476983.0575698125</v>
      </c>
      <c r="M2496" s="50">
        <f t="shared" si="42"/>
        <v>30</v>
      </c>
      <c r="N2496" s="68" t="s">
        <v>349</v>
      </c>
    </row>
    <row r="2497" spans="1:14" ht="95.25" customHeight="1" x14ac:dyDescent="0.25">
      <c r="A2497" s="86">
        <v>2489</v>
      </c>
      <c r="B2497" s="50" t="s">
        <v>2087</v>
      </c>
      <c r="C2497" s="69" t="s">
        <v>2088</v>
      </c>
      <c r="D2497" s="69" t="s">
        <v>1438</v>
      </c>
      <c r="E2497" s="69" t="s">
        <v>1465</v>
      </c>
      <c r="F2497" s="69" t="s">
        <v>1661</v>
      </c>
      <c r="G2497" s="69" t="s">
        <v>1662</v>
      </c>
      <c r="H2497" s="47">
        <v>60</v>
      </c>
      <c r="I2497" s="48" t="s">
        <v>81</v>
      </c>
      <c r="J2497" s="50" t="s">
        <v>2028</v>
      </c>
      <c r="K2497" s="49">
        <v>2507061.25</v>
      </c>
      <c r="L2497" s="49">
        <v>2485652.9857973759</v>
      </c>
      <c r="M2497" s="50">
        <f t="shared" si="42"/>
        <v>31</v>
      </c>
      <c r="N2497" s="68" t="s">
        <v>349</v>
      </c>
    </row>
    <row r="2498" spans="1:14" ht="95.25" customHeight="1" x14ac:dyDescent="0.25">
      <c r="A2498" s="86">
        <v>2490</v>
      </c>
      <c r="B2498" s="50" t="s">
        <v>2087</v>
      </c>
      <c r="C2498" s="69" t="s">
        <v>2088</v>
      </c>
      <c r="D2498" s="69" t="s">
        <v>39</v>
      </c>
      <c r="E2498" s="69" t="s">
        <v>1465</v>
      </c>
      <c r="F2498" s="69" t="s">
        <v>1880</v>
      </c>
      <c r="G2498" s="69" t="s">
        <v>1664</v>
      </c>
      <c r="H2498" s="47">
        <v>90</v>
      </c>
      <c r="I2498" s="48" t="s">
        <v>176</v>
      </c>
      <c r="J2498" s="50" t="s">
        <v>1723</v>
      </c>
      <c r="K2498" s="49">
        <v>2515000</v>
      </c>
      <c r="L2498" s="49">
        <v>2498577.1346630314</v>
      </c>
      <c r="M2498" s="50">
        <f t="shared" si="42"/>
        <v>32</v>
      </c>
      <c r="N2498" s="68" t="s">
        <v>349</v>
      </c>
    </row>
    <row r="2499" spans="1:14" ht="95.25" customHeight="1" x14ac:dyDescent="0.25">
      <c r="A2499" s="86">
        <v>2491</v>
      </c>
      <c r="B2499" s="50" t="s">
        <v>2087</v>
      </c>
      <c r="C2499" s="69" t="s">
        <v>2088</v>
      </c>
      <c r="D2499" s="69" t="s">
        <v>39</v>
      </c>
      <c r="E2499" s="69" t="s">
        <v>1465</v>
      </c>
      <c r="F2499" s="69" t="s">
        <v>1651</v>
      </c>
      <c r="G2499" s="69" t="s">
        <v>1652</v>
      </c>
      <c r="H2499" s="47">
        <v>90</v>
      </c>
      <c r="I2499" s="48" t="s">
        <v>176</v>
      </c>
      <c r="J2499" s="50" t="s">
        <v>2031</v>
      </c>
      <c r="K2499" s="49">
        <v>2517000</v>
      </c>
      <c r="L2499" s="49">
        <v>2613827.4148772066</v>
      </c>
      <c r="M2499" s="50">
        <f t="shared" si="42"/>
        <v>33</v>
      </c>
      <c r="N2499" s="68" t="s">
        <v>349</v>
      </c>
    </row>
    <row r="2500" spans="1:14" ht="95.25" customHeight="1" x14ac:dyDescent="0.25">
      <c r="A2500" s="86">
        <v>2492</v>
      </c>
      <c r="B2500" s="50" t="s">
        <v>2087</v>
      </c>
      <c r="C2500" s="69" t="s">
        <v>2088</v>
      </c>
      <c r="D2500" s="69" t="s">
        <v>39</v>
      </c>
      <c r="E2500" s="69" t="s">
        <v>1465</v>
      </c>
      <c r="F2500" s="69" t="s">
        <v>1880</v>
      </c>
      <c r="G2500" s="69" t="s">
        <v>1664</v>
      </c>
      <c r="H2500" s="47">
        <v>90</v>
      </c>
      <c r="I2500" s="48" t="s">
        <v>176</v>
      </c>
      <c r="J2500" s="50" t="s">
        <v>1873</v>
      </c>
      <c r="K2500" s="49">
        <v>2517000</v>
      </c>
      <c r="L2500" s="49">
        <v>2500564.0747303576</v>
      </c>
      <c r="M2500" s="50">
        <f t="shared" si="42"/>
        <v>34</v>
      </c>
      <c r="N2500" s="68" t="s">
        <v>349</v>
      </c>
    </row>
    <row r="2501" spans="1:14" ht="95.25" customHeight="1" x14ac:dyDescent="0.25">
      <c r="A2501" s="86">
        <v>2493</v>
      </c>
      <c r="B2501" s="50" t="s">
        <v>2087</v>
      </c>
      <c r="C2501" s="69" t="s">
        <v>2088</v>
      </c>
      <c r="D2501" s="69" t="s">
        <v>39</v>
      </c>
      <c r="E2501" s="69" t="s">
        <v>1465</v>
      </c>
      <c r="F2501" s="69" t="s">
        <v>1651</v>
      </c>
      <c r="G2501" s="69" t="s">
        <v>1652</v>
      </c>
      <c r="H2501" s="47">
        <v>90</v>
      </c>
      <c r="I2501" s="48" t="s">
        <v>176</v>
      </c>
      <c r="J2501" s="50" t="s">
        <v>2035</v>
      </c>
      <c r="K2501" s="49">
        <v>2522000</v>
      </c>
      <c r="L2501" s="49">
        <v>2619019.761748238</v>
      </c>
      <c r="M2501" s="50">
        <f t="shared" si="42"/>
        <v>35</v>
      </c>
      <c r="N2501" s="68" t="s">
        <v>349</v>
      </c>
    </row>
    <row r="2502" spans="1:14" ht="95.25" customHeight="1" x14ac:dyDescent="0.25">
      <c r="A2502" s="86">
        <v>2494</v>
      </c>
      <c r="B2502" s="50" t="s">
        <v>2087</v>
      </c>
      <c r="C2502" s="69" t="s">
        <v>2088</v>
      </c>
      <c r="D2502" s="69" t="s">
        <v>1438</v>
      </c>
      <c r="E2502" s="69" t="s">
        <v>1465</v>
      </c>
      <c r="F2502" s="69" t="s">
        <v>1663</v>
      </c>
      <c r="G2502" s="69" t="s">
        <v>1664</v>
      </c>
      <c r="H2502" s="47">
        <v>60</v>
      </c>
      <c r="I2502" s="48" t="s">
        <v>81</v>
      </c>
      <c r="J2502" s="50" t="s">
        <v>2028</v>
      </c>
      <c r="K2502" s="49">
        <v>2523378.6</v>
      </c>
      <c r="L2502" s="49">
        <v>2501830.9988984917</v>
      </c>
      <c r="M2502" s="50">
        <f t="shared" si="42"/>
        <v>36</v>
      </c>
      <c r="N2502" s="68" t="s">
        <v>349</v>
      </c>
    </row>
    <row r="2503" spans="1:14" ht="95.25" customHeight="1" x14ac:dyDescent="0.25">
      <c r="A2503" s="86">
        <v>2495</v>
      </c>
      <c r="B2503" s="50" t="s">
        <v>2087</v>
      </c>
      <c r="C2503" s="69" t="s">
        <v>2088</v>
      </c>
      <c r="D2503" s="69" t="s">
        <v>1438</v>
      </c>
      <c r="E2503" s="69" t="s">
        <v>1465</v>
      </c>
      <c r="F2503" s="69" t="s">
        <v>1665</v>
      </c>
      <c r="G2503" s="69" t="s">
        <v>1659</v>
      </c>
      <c r="H2503" s="47">
        <v>60</v>
      </c>
      <c r="I2503" s="48" t="s">
        <v>81</v>
      </c>
      <c r="J2503" s="50" t="s">
        <v>2028</v>
      </c>
      <c r="K2503" s="49">
        <v>2523378.6</v>
      </c>
      <c r="L2503" s="49">
        <v>2501830.9988984917</v>
      </c>
      <c r="M2503" s="50">
        <f t="shared" si="42"/>
        <v>37</v>
      </c>
      <c r="N2503" s="68" t="s">
        <v>349</v>
      </c>
    </row>
    <row r="2504" spans="1:14" ht="95.25" customHeight="1" x14ac:dyDescent="0.25">
      <c r="A2504" s="86">
        <v>2496</v>
      </c>
      <c r="B2504" s="50" t="s">
        <v>2087</v>
      </c>
      <c r="C2504" s="69" t="s">
        <v>2088</v>
      </c>
      <c r="D2504" s="69" t="s">
        <v>39</v>
      </c>
      <c r="E2504" s="69" t="s">
        <v>1465</v>
      </c>
      <c r="F2504" s="69" t="s">
        <v>1870</v>
      </c>
      <c r="G2504" s="69" t="s">
        <v>1645</v>
      </c>
      <c r="H2504" s="47">
        <v>90</v>
      </c>
      <c r="I2504" s="48" t="s">
        <v>176</v>
      </c>
      <c r="J2504" s="50" t="s">
        <v>1476</v>
      </c>
      <c r="K2504" s="49">
        <v>2550000</v>
      </c>
      <c r="L2504" s="49">
        <v>2648096.9042260135</v>
      </c>
      <c r="M2504" s="50">
        <f t="shared" si="42"/>
        <v>38</v>
      </c>
      <c r="N2504" s="68" t="s">
        <v>349</v>
      </c>
    </row>
    <row r="2505" spans="1:14" ht="95.25" customHeight="1" x14ac:dyDescent="0.25">
      <c r="A2505" s="86">
        <v>2497</v>
      </c>
      <c r="B2505" s="50" t="s">
        <v>2087</v>
      </c>
      <c r="C2505" s="69" t="s">
        <v>2088</v>
      </c>
      <c r="D2505" s="69" t="s">
        <v>39</v>
      </c>
      <c r="E2505" s="69" t="s">
        <v>1465</v>
      </c>
      <c r="F2505" s="69" t="s">
        <v>1672</v>
      </c>
      <c r="G2505" s="69" t="s">
        <v>1662</v>
      </c>
      <c r="H2505" s="47">
        <v>90</v>
      </c>
      <c r="I2505" s="48" t="s">
        <v>176</v>
      </c>
      <c r="J2505" s="50" t="s">
        <v>1873</v>
      </c>
      <c r="K2505" s="49">
        <v>2550000</v>
      </c>
      <c r="L2505" s="49">
        <v>2648096.9042260135</v>
      </c>
      <c r="M2505" s="50">
        <f t="shared" si="42"/>
        <v>39</v>
      </c>
      <c r="N2505" s="68" t="s">
        <v>349</v>
      </c>
    </row>
    <row r="2506" spans="1:14" ht="95.25" customHeight="1" x14ac:dyDescent="0.25">
      <c r="A2506" s="86">
        <v>2498</v>
      </c>
      <c r="B2506" s="50" t="s">
        <v>2087</v>
      </c>
      <c r="C2506" s="69" t="s">
        <v>2088</v>
      </c>
      <c r="D2506" s="69" t="s">
        <v>39</v>
      </c>
      <c r="E2506" s="69" t="s">
        <v>1465</v>
      </c>
      <c r="F2506" s="69" t="s">
        <v>1886</v>
      </c>
      <c r="G2506" s="69" t="s">
        <v>1657</v>
      </c>
      <c r="H2506" s="47">
        <v>90</v>
      </c>
      <c r="I2506" s="48" t="s">
        <v>176</v>
      </c>
      <c r="J2506" s="50" t="s">
        <v>2035</v>
      </c>
      <c r="K2506" s="49">
        <v>2555000</v>
      </c>
      <c r="L2506" s="49">
        <v>2538315.9360095607</v>
      </c>
      <c r="M2506" s="50">
        <f t="shared" ref="M2506:M2569" si="43">IF(B2506=B2505,M2505+1,1)</f>
        <v>40</v>
      </c>
      <c r="N2506" s="68" t="s">
        <v>349</v>
      </c>
    </row>
    <row r="2507" spans="1:14" ht="95.25" customHeight="1" x14ac:dyDescent="0.25">
      <c r="A2507" s="86">
        <v>2499</v>
      </c>
      <c r="B2507" s="50" t="s">
        <v>2087</v>
      </c>
      <c r="C2507" s="69" t="s">
        <v>2088</v>
      </c>
      <c r="D2507" s="69" t="s">
        <v>39</v>
      </c>
      <c r="E2507" s="69" t="s">
        <v>1465</v>
      </c>
      <c r="F2507" s="69" t="s">
        <v>1886</v>
      </c>
      <c r="G2507" s="69" t="s">
        <v>1657</v>
      </c>
      <c r="H2507" s="47">
        <v>90</v>
      </c>
      <c r="I2507" s="48" t="s">
        <v>176</v>
      </c>
      <c r="J2507" s="50" t="s">
        <v>1723</v>
      </c>
      <c r="K2507" s="49">
        <v>2568000</v>
      </c>
      <c r="L2507" s="49">
        <v>2551231.046447183</v>
      </c>
      <c r="M2507" s="50">
        <f t="shared" si="43"/>
        <v>41</v>
      </c>
      <c r="N2507" s="68" t="s">
        <v>349</v>
      </c>
    </row>
    <row r="2508" spans="1:14" ht="95.25" customHeight="1" x14ac:dyDescent="0.25">
      <c r="A2508" s="86">
        <v>2500</v>
      </c>
      <c r="B2508" s="50" t="s">
        <v>2087</v>
      </c>
      <c r="C2508" s="69" t="s">
        <v>2088</v>
      </c>
      <c r="D2508" s="69" t="s">
        <v>39</v>
      </c>
      <c r="E2508" s="69" t="s">
        <v>1465</v>
      </c>
      <c r="F2508" s="69" t="s">
        <v>1886</v>
      </c>
      <c r="G2508" s="69" t="s">
        <v>1657</v>
      </c>
      <c r="H2508" s="47">
        <v>90</v>
      </c>
      <c r="I2508" s="48" t="s">
        <v>176</v>
      </c>
      <c r="J2508" s="50" t="s">
        <v>2091</v>
      </c>
      <c r="K2508" s="49">
        <v>2573000</v>
      </c>
      <c r="L2508" s="49">
        <v>2556198.3966154992</v>
      </c>
      <c r="M2508" s="50">
        <f t="shared" si="43"/>
        <v>42</v>
      </c>
      <c r="N2508" s="68" t="s">
        <v>349</v>
      </c>
    </row>
    <row r="2509" spans="1:14" ht="95.25" customHeight="1" x14ac:dyDescent="0.25">
      <c r="A2509" s="86">
        <v>2501</v>
      </c>
      <c r="B2509" s="50" t="s">
        <v>2087</v>
      </c>
      <c r="C2509" s="69" t="s">
        <v>2088</v>
      </c>
      <c r="D2509" s="69" t="s">
        <v>39</v>
      </c>
      <c r="E2509" s="69" t="s">
        <v>1465</v>
      </c>
      <c r="F2509" s="69" t="s">
        <v>1886</v>
      </c>
      <c r="G2509" s="69" t="s">
        <v>1657</v>
      </c>
      <c r="H2509" s="47">
        <v>90</v>
      </c>
      <c r="I2509" s="48" t="s">
        <v>176</v>
      </c>
      <c r="J2509" s="50" t="s">
        <v>2031</v>
      </c>
      <c r="K2509" s="49">
        <v>2582800</v>
      </c>
      <c r="L2509" s="49">
        <v>2565934.4029453984</v>
      </c>
      <c r="M2509" s="50">
        <f t="shared" si="43"/>
        <v>43</v>
      </c>
      <c r="N2509" s="68" t="s">
        <v>349</v>
      </c>
    </row>
    <row r="2510" spans="1:14" ht="95.25" customHeight="1" x14ac:dyDescent="0.25">
      <c r="A2510" s="86">
        <v>2502</v>
      </c>
      <c r="B2510" s="50" t="s">
        <v>2087</v>
      </c>
      <c r="C2510" s="69" t="s">
        <v>2088</v>
      </c>
      <c r="D2510" s="69" t="s">
        <v>9</v>
      </c>
      <c r="E2510" s="69" t="s">
        <v>1347</v>
      </c>
      <c r="F2510" s="69" t="s">
        <v>1782</v>
      </c>
      <c r="G2510" s="87" t="s">
        <v>1783</v>
      </c>
      <c r="H2510" s="47" t="s">
        <v>1399</v>
      </c>
      <c r="I2510" s="91" t="s">
        <v>81</v>
      </c>
      <c r="J2510" s="50" t="s">
        <v>1402</v>
      </c>
      <c r="K2510" s="49">
        <v>2647807</v>
      </c>
      <c r="L2510" s="49">
        <v>2627856.8954889355</v>
      </c>
      <c r="M2510" s="50">
        <f t="shared" si="43"/>
        <v>44</v>
      </c>
      <c r="N2510" s="68" t="s">
        <v>349</v>
      </c>
    </row>
    <row r="2511" spans="1:14" ht="95.25" customHeight="1" x14ac:dyDescent="0.25">
      <c r="A2511" s="86">
        <v>2503</v>
      </c>
      <c r="B2511" s="50" t="s">
        <v>2087</v>
      </c>
      <c r="C2511" s="69" t="s">
        <v>2088</v>
      </c>
      <c r="D2511" s="69" t="s">
        <v>39</v>
      </c>
      <c r="E2511" s="69" t="s">
        <v>1465</v>
      </c>
      <c r="F2511" s="69" t="s">
        <v>1651</v>
      </c>
      <c r="G2511" s="69" t="s">
        <v>1652</v>
      </c>
      <c r="H2511" s="47">
        <v>90</v>
      </c>
      <c r="I2511" s="48" t="s">
        <v>176</v>
      </c>
      <c r="J2511" s="50" t="s">
        <v>1476</v>
      </c>
      <c r="K2511" s="49">
        <v>2650000</v>
      </c>
      <c r="L2511" s="49">
        <v>2751943.8416466415</v>
      </c>
      <c r="M2511" s="50">
        <f t="shared" si="43"/>
        <v>45</v>
      </c>
      <c r="N2511" s="68" t="s">
        <v>349</v>
      </c>
    </row>
    <row r="2512" spans="1:14" ht="95.25" customHeight="1" x14ac:dyDescent="0.25">
      <c r="A2512" s="86">
        <v>2504</v>
      </c>
      <c r="B2512" s="50" t="s">
        <v>2087</v>
      </c>
      <c r="C2512" s="69" t="s">
        <v>2088</v>
      </c>
      <c r="D2512" s="69" t="s">
        <v>39</v>
      </c>
      <c r="E2512" s="69" t="s">
        <v>1465</v>
      </c>
      <c r="F2512" s="69" t="s">
        <v>1671</v>
      </c>
      <c r="G2512" s="69" t="s">
        <v>1654</v>
      </c>
      <c r="H2512" s="47">
        <v>90</v>
      </c>
      <c r="I2512" s="48" t="s">
        <v>176</v>
      </c>
      <c r="J2512" s="50" t="s">
        <v>1476</v>
      </c>
      <c r="K2512" s="49">
        <v>2650000</v>
      </c>
      <c r="L2512" s="49">
        <v>2751943.8416466415</v>
      </c>
      <c r="M2512" s="50">
        <f t="shared" si="43"/>
        <v>46</v>
      </c>
      <c r="N2512" s="68" t="s">
        <v>349</v>
      </c>
    </row>
    <row r="2513" spans="1:14" ht="95.25" customHeight="1" x14ac:dyDescent="0.25">
      <c r="A2513" s="86">
        <v>2505</v>
      </c>
      <c r="B2513" s="50" t="s">
        <v>2087</v>
      </c>
      <c r="C2513" s="69" t="s">
        <v>2088</v>
      </c>
      <c r="D2513" s="69" t="s">
        <v>39</v>
      </c>
      <c r="E2513" s="69" t="s">
        <v>1465</v>
      </c>
      <c r="F2513" s="69" t="s">
        <v>1880</v>
      </c>
      <c r="G2513" s="69" t="s">
        <v>1664</v>
      </c>
      <c r="H2513" s="47">
        <v>90</v>
      </c>
      <c r="I2513" s="48" t="s">
        <v>176</v>
      </c>
      <c r="J2513" s="50" t="s">
        <v>1476</v>
      </c>
      <c r="K2513" s="49">
        <v>2650000</v>
      </c>
      <c r="L2513" s="49">
        <v>2632695.5892075677</v>
      </c>
      <c r="M2513" s="50">
        <f t="shared" si="43"/>
        <v>47</v>
      </c>
      <c r="N2513" s="68" t="s">
        <v>349</v>
      </c>
    </row>
    <row r="2514" spans="1:14" ht="95.25" customHeight="1" x14ac:dyDescent="0.25">
      <c r="A2514" s="86">
        <v>2506</v>
      </c>
      <c r="B2514" s="50" t="s">
        <v>2087</v>
      </c>
      <c r="C2514" s="69" t="s">
        <v>2088</v>
      </c>
      <c r="D2514" s="69" t="s">
        <v>39</v>
      </c>
      <c r="E2514" s="69" t="s">
        <v>1465</v>
      </c>
      <c r="F2514" s="69" t="s">
        <v>1658</v>
      </c>
      <c r="G2514" s="69" t="s">
        <v>1659</v>
      </c>
      <c r="H2514" s="47">
        <v>90</v>
      </c>
      <c r="I2514" s="48" t="s">
        <v>176</v>
      </c>
      <c r="J2514" s="50" t="s">
        <v>2031</v>
      </c>
      <c r="K2514" s="49">
        <v>2652350</v>
      </c>
      <c r="L2514" s="49">
        <v>2635030.2437866763</v>
      </c>
      <c r="M2514" s="50">
        <f t="shared" si="43"/>
        <v>48</v>
      </c>
      <c r="N2514" s="68" t="s">
        <v>349</v>
      </c>
    </row>
    <row r="2515" spans="1:14" ht="95.25" customHeight="1" x14ac:dyDescent="0.25">
      <c r="A2515" s="86">
        <v>2507</v>
      </c>
      <c r="B2515" s="50" t="s">
        <v>2087</v>
      </c>
      <c r="C2515" s="69" t="s">
        <v>2088</v>
      </c>
      <c r="D2515" s="69" t="s">
        <v>39</v>
      </c>
      <c r="E2515" s="69" t="s">
        <v>1465</v>
      </c>
      <c r="F2515" s="69" t="s">
        <v>1658</v>
      </c>
      <c r="G2515" s="69" t="s">
        <v>1659</v>
      </c>
      <c r="H2515" s="47">
        <v>90</v>
      </c>
      <c r="I2515" s="48" t="s">
        <v>176</v>
      </c>
      <c r="J2515" s="50" t="s">
        <v>2035</v>
      </c>
      <c r="K2515" s="49">
        <v>2659000</v>
      </c>
      <c r="L2515" s="49">
        <v>2641636.8195105372</v>
      </c>
      <c r="M2515" s="50">
        <f t="shared" si="43"/>
        <v>49</v>
      </c>
      <c r="N2515" s="68" t="s">
        <v>349</v>
      </c>
    </row>
    <row r="2516" spans="1:14" ht="95.25" customHeight="1" x14ac:dyDescent="0.25">
      <c r="A2516" s="86">
        <v>2508</v>
      </c>
      <c r="B2516" s="50" t="s">
        <v>2087</v>
      </c>
      <c r="C2516" s="69" t="s">
        <v>2088</v>
      </c>
      <c r="D2516" s="69" t="s">
        <v>39</v>
      </c>
      <c r="E2516" s="69" t="s">
        <v>1465</v>
      </c>
      <c r="F2516" s="69" t="s">
        <v>1658</v>
      </c>
      <c r="G2516" s="69" t="s">
        <v>1659</v>
      </c>
      <c r="H2516" s="47">
        <v>90</v>
      </c>
      <c r="I2516" s="48" t="s">
        <v>176</v>
      </c>
      <c r="J2516" s="50" t="s">
        <v>1873</v>
      </c>
      <c r="K2516" s="49">
        <v>2659500</v>
      </c>
      <c r="L2516" s="49">
        <v>2642133.5545273684</v>
      </c>
      <c r="M2516" s="50">
        <f t="shared" si="43"/>
        <v>50</v>
      </c>
      <c r="N2516" s="68" t="s">
        <v>349</v>
      </c>
    </row>
    <row r="2517" spans="1:14" ht="95.25" customHeight="1" x14ac:dyDescent="0.25">
      <c r="A2517" s="86">
        <v>2509</v>
      </c>
      <c r="B2517" s="50" t="s">
        <v>2087</v>
      </c>
      <c r="C2517" s="69" t="s">
        <v>2088</v>
      </c>
      <c r="D2517" s="69" t="s">
        <v>39</v>
      </c>
      <c r="E2517" s="69" t="s">
        <v>1465</v>
      </c>
      <c r="F2517" s="69" t="s">
        <v>1658</v>
      </c>
      <c r="G2517" s="69" t="s">
        <v>1659</v>
      </c>
      <c r="H2517" s="47">
        <v>90</v>
      </c>
      <c r="I2517" s="48" t="s">
        <v>176</v>
      </c>
      <c r="J2517" s="50" t="s">
        <v>1723</v>
      </c>
      <c r="K2517" s="49">
        <v>2659800</v>
      </c>
      <c r="L2517" s="49">
        <v>2642431.5955374669</v>
      </c>
      <c r="M2517" s="50">
        <f t="shared" si="43"/>
        <v>51</v>
      </c>
      <c r="N2517" s="68" t="s">
        <v>349</v>
      </c>
    </row>
    <row r="2518" spans="1:14" ht="95.25" customHeight="1" x14ac:dyDescent="0.25">
      <c r="A2518" s="86">
        <v>2510</v>
      </c>
      <c r="B2518" s="50" t="s">
        <v>2087</v>
      </c>
      <c r="C2518" s="69" t="s">
        <v>2088</v>
      </c>
      <c r="D2518" s="69" t="s">
        <v>138</v>
      </c>
      <c r="E2518" s="69" t="s">
        <v>1691</v>
      </c>
      <c r="F2518" s="69" t="s">
        <v>1804</v>
      </c>
      <c r="G2518" s="87" t="s">
        <v>1805</v>
      </c>
      <c r="H2518" s="50" t="s">
        <v>1356</v>
      </c>
      <c r="I2518" s="50" t="s">
        <v>81</v>
      </c>
      <c r="J2518" s="50" t="s">
        <v>2056</v>
      </c>
      <c r="K2518" s="49">
        <v>2731368.45</v>
      </c>
      <c r="L2518" s="49">
        <v>3102020.3656016211</v>
      </c>
      <c r="M2518" s="50">
        <f t="shared" si="43"/>
        <v>52</v>
      </c>
      <c r="N2518" s="68" t="s">
        <v>349</v>
      </c>
    </row>
    <row r="2519" spans="1:14" ht="95.25" customHeight="1" x14ac:dyDescent="0.25">
      <c r="A2519" s="86">
        <v>2511</v>
      </c>
      <c r="B2519" s="50" t="s">
        <v>2087</v>
      </c>
      <c r="C2519" s="69" t="s">
        <v>2088</v>
      </c>
      <c r="D2519" s="69" t="s">
        <v>24</v>
      </c>
      <c r="E2519" s="69" t="s">
        <v>1666</v>
      </c>
      <c r="F2519" s="69" t="s">
        <v>1667</v>
      </c>
      <c r="G2519" s="87" t="str">
        <f>F2519</f>
        <v>AD380T43H</v>
      </c>
      <c r="H2519" s="47">
        <v>10</v>
      </c>
      <c r="I2519" s="48" t="s">
        <v>1668</v>
      </c>
      <c r="J2519" s="50" t="s">
        <v>1723</v>
      </c>
      <c r="K2519" s="46">
        <f>(1912663+436890+50000+15000)*1.15</f>
        <v>2776735.9499999997</v>
      </c>
      <c r="L2519" s="49">
        <v>3174632.8581350851</v>
      </c>
      <c r="M2519" s="50">
        <f t="shared" si="43"/>
        <v>53</v>
      </c>
      <c r="N2519" s="68" t="s">
        <v>349</v>
      </c>
    </row>
    <row r="2520" spans="1:14" ht="95.25" customHeight="1" x14ac:dyDescent="0.25">
      <c r="A2520" s="86">
        <v>2512</v>
      </c>
      <c r="B2520" s="50" t="s">
        <v>2087</v>
      </c>
      <c r="C2520" s="69" t="s">
        <v>2088</v>
      </c>
      <c r="D2520" s="69" t="s">
        <v>39</v>
      </c>
      <c r="E2520" s="69" t="s">
        <v>1465</v>
      </c>
      <c r="F2520" s="69" t="s">
        <v>1658</v>
      </c>
      <c r="G2520" s="69" t="s">
        <v>1659</v>
      </c>
      <c r="H2520" s="47">
        <v>90</v>
      </c>
      <c r="I2520" s="48" t="s">
        <v>176</v>
      </c>
      <c r="J2520" s="50" t="s">
        <v>1476</v>
      </c>
      <c r="K2520" s="49">
        <v>2950000</v>
      </c>
      <c r="L2520" s="49">
        <v>2930736.5993065378</v>
      </c>
      <c r="M2520" s="50">
        <f t="shared" si="43"/>
        <v>54</v>
      </c>
      <c r="N2520" s="68" t="s">
        <v>349</v>
      </c>
    </row>
    <row r="2521" spans="1:14" ht="95.25" customHeight="1" x14ac:dyDescent="0.25">
      <c r="A2521" s="86">
        <v>2513</v>
      </c>
      <c r="B2521" s="50" t="s">
        <v>2087</v>
      </c>
      <c r="C2521" s="69" t="s">
        <v>2088</v>
      </c>
      <c r="D2521" s="69" t="s">
        <v>39</v>
      </c>
      <c r="E2521" s="69" t="s">
        <v>1465</v>
      </c>
      <c r="F2521" s="69" t="s">
        <v>1886</v>
      </c>
      <c r="G2521" s="69" t="s">
        <v>1657</v>
      </c>
      <c r="H2521" s="47">
        <v>90</v>
      </c>
      <c r="I2521" s="48" t="s">
        <v>176</v>
      </c>
      <c r="J2521" s="50" t="s">
        <v>1476</v>
      </c>
      <c r="K2521" s="49">
        <v>3050000</v>
      </c>
      <c r="L2521" s="49">
        <v>3030083.602672861</v>
      </c>
      <c r="M2521" s="50">
        <f t="shared" si="43"/>
        <v>55</v>
      </c>
      <c r="N2521" s="68" t="s">
        <v>349</v>
      </c>
    </row>
    <row r="2522" spans="1:14" ht="95.25" customHeight="1" x14ac:dyDescent="0.25">
      <c r="A2522" s="86">
        <v>2514</v>
      </c>
      <c r="B2522" s="50" t="s">
        <v>2087</v>
      </c>
      <c r="C2522" s="69" t="s">
        <v>2088</v>
      </c>
      <c r="D2522" s="69" t="s">
        <v>26</v>
      </c>
      <c r="E2522" s="69" t="s">
        <v>1394</v>
      </c>
      <c r="F2522" s="69" t="s">
        <v>1649</v>
      </c>
      <c r="G2522" s="87" t="s">
        <v>1650</v>
      </c>
      <c r="H2522" s="47">
        <v>210</v>
      </c>
      <c r="I2522" s="48" t="s">
        <v>1457</v>
      </c>
      <c r="J2522" s="50" t="s">
        <v>1434</v>
      </c>
      <c r="K2522" s="49">
        <v>3033217</v>
      </c>
      <c r="L2522" s="49">
        <v>3454827.2852785462</v>
      </c>
      <c r="M2522" s="50">
        <f t="shared" si="43"/>
        <v>56</v>
      </c>
      <c r="N2522" s="68" t="s">
        <v>349</v>
      </c>
    </row>
    <row r="2523" spans="1:14" ht="95.25" customHeight="1" x14ac:dyDescent="0.25">
      <c r="A2523" s="86">
        <v>2515</v>
      </c>
      <c r="B2523" s="50" t="s">
        <v>2092</v>
      </c>
      <c r="C2523" s="69" t="s">
        <v>2093</v>
      </c>
      <c r="D2523" s="69" t="s">
        <v>1438</v>
      </c>
      <c r="E2523" s="69" t="s">
        <v>1382</v>
      </c>
      <c r="F2523" s="69" t="s">
        <v>2094</v>
      </c>
      <c r="G2523" s="69" t="s">
        <v>2095</v>
      </c>
      <c r="H2523" s="47">
        <v>30</v>
      </c>
      <c r="I2523" s="48" t="s">
        <v>176</v>
      </c>
      <c r="J2523" s="50" t="s">
        <v>2096</v>
      </c>
      <c r="K2523" s="49">
        <v>1147100</v>
      </c>
      <c r="L2523" s="49">
        <v>1116647.0784569238</v>
      </c>
      <c r="M2523" s="50">
        <f t="shared" si="43"/>
        <v>1</v>
      </c>
      <c r="N2523" s="68" t="s">
        <v>349</v>
      </c>
    </row>
    <row r="2524" spans="1:14" ht="95.25" customHeight="1" x14ac:dyDescent="0.25">
      <c r="A2524" s="86">
        <v>2516</v>
      </c>
      <c r="B2524" s="50" t="s">
        <v>2092</v>
      </c>
      <c r="C2524" s="69" t="s">
        <v>2093</v>
      </c>
      <c r="D2524" s="69" t="s">
        <v>1438</v>
      </c>
      <c r="E2524" s="69" t="s">
        <v>1465</v>
      </c>
      <c r="F2524" s="69" t="s">
        <v>2097</v>
      </c>
      <c r="G2524" s="87" t="s">
        <v>2098</v>
      </c>
      <c r="H2524" s="47">
        <v>30</v>
      </c>
      <c r="I2524" s="48" t="s">
        <v>81</v>
      </c>
      <c r="J2524" s="50" t="s">
        <v>2096</v>
      </c>
      <c r="K2524" s="49">
        <v>1422786.05</v>
      </c>
      <c r="L2524" s="49">
        <v>1408492.5961370438</v>
      </c>
      <c r="M2524" s="50">
        <f t="shared" si="43"/>
        <v>2</v>
      </c>
      <c r="N2524" s="68" t="s">
        <v>349</v>
      </c>
    </row>
    <row r="2525" spans="1:14" ht="95.25" customHeight="1" x14ac:dyDescent="0.25">
      <c r="A2525" s="86">
        <v>2517</v>
      </c>
      <c r="B2525" s="50" t="s">
        <v>2092</v>
      </c>
      <c r="C2525" s="69" t="s">
        <v>2093</v>
      </c>
      <c r="D2525" s="69" t="s">
        <v>39</v>
      </c>
      <c r="E2525" s="69" t="s">
        <v>1465</v>
      </c>
      <c r="F2525" s="69" t="s">
        <v>2099</v>
      </c>
      <c r="G2525" s="69" t="s">
        <v>2098</v>
      </c>
      <c r="H2525" s="47">
        <v>90</v>
      </c>
      <c r="I2525" s="48" t="s">
        <v>176</v>
      </c>
      <c r="J2525" s="50" t="s">
        <v>81</v>
      </c>
      <c r="K2525" s="49">
        <v>1425000</v>
      </c>
      <c r="L2525" s="49">
        <v>1479818.8582439485</v>
      </c>
      <c r="M2525" s="50">
        <f t="shared" si="43"/>
        <v>3</v>
      </c>
      <c r="N2525" s="68" t="s">
        <v>349</v>
      </c>
    </row>
    <row r="2526" spans="1:14" ht="95.25" customHeight="1" x14ac:dyDescent="0.25">
      <c r="A2526" s="86">
        <v>2518</v>
      </c>
      <c r="B2526" s="50" t="s">
        <v>2092</v>
      </c>
      <c r="C2526" s="69" t="s">
        <v>2093</v>
      </c>
      <c r="D2526" s="69" t="s">
        <v>138</v>
      </c>
      <c r="E2526" s="69" t="s">
        <v>1691</v>
      </c>
      <c r="F2526" s="69" t="s">
        <v>2100</v>
      </c>
      <c r="G2526" s="69" t="s">
        <v>2101</v>
      </c>
      <c r="H2526" s="50" t="s">
        <v>1356</v>
      </c>
      <c r="I2526" s="50" t="s">
        <v>81</v>
      </c>
      <c r="J2526" s="50" t="s">
        <v>81</v>
      </c>
      <c r="K2526" s="49">
        <v>2070000</v>
      </c>
      <c r="L2526" s="49">
        <v>2350902.9537173407</v>
      </c>
      <c r="M2526" s="50">
        <f t="shared" si="43"/>
        <v>4</v>
      </c>
      <c r="N2526" s="68" t="s">
        <v>349</v>
      </c>
    </row>
    <row r="2527" spans="1:14" ht="95.25" customHeight="1" x14ac:dyDescent="0.25">
      <c r="A2527" s="86">
        <v>2519</v>
      </c>
      <c r="B2527" s="50" t="s">
        <v>2092</v>
      </c>
      <c r="C2527" s="69" t="s">
        <v>2093</v>
      </c>
      <c r="D2527" s="69" t="s">
        <v>138</v>
      </c>
      <c r="E2527" s="69" t="s">
        <v>1691</v>
      </c>
      <c r="F2527" s="69" t="s">
        <v>2102</v>
      </c>
      <c r="G2527" s="69" t="s">
        <v>2103</v>
      </c>
      <c r="H2527" s="50" t="s">
        <v>1356</v>
      </c>
      <c r="I2527" s="50" t="s">
        <v>81</v>
      </c>
      <c r="J2527" s="50" t="s">
        <v>81</v>
      </c>
      <c r="K2527" s="49">
        <v>2875000</v>
      </c>
      <c r="L2527" s="49">
        <v>3265142.9912740844</v>
      </c>
      <c r="M2527" s="50">
        <f t="shared" si="43"/>
        <v>5</v>
      </c>
      <c r="N2527" s="68" t="s">
        <v>349</v>
      </c>
    </row>
    <row r="2528" spans="1:14" ht="95.25" customHeight="1" x14ac:dyDescent="0.25">
      <c r="A2528" s="86">
        <v>2520</v>
      </c>
      <c r="B2528" s="50" t="s">
        <v>2104</v>
      </c>
      <c r="C2528" s="69" t="s">
        <v>2105</v>
      </c>
      <c r="D2528" s="69" t="s">
        <v>39</v>
      </c>
      <c r="E2528" s="69" t="s">
        <v>1465</v>
      </c>
      <c r="F2528" s="69" t="s">
        <v>2099</v>
      </c>
      <c r="G2528" s="69" t="s">
        <v>2098</v>
      </c>
      <c r="H2528" s="47">
        <v>90</v>
      </c>
      <c r="I2528" s="48" t="s">
        <v>176</v>
      </c>
      <c r="J2528" s="50" t="s">
        <v>81</v>
      </c>
      <c r="K2528" s="49">
        <v>1407000</v>
      </c>
      <c r="L2528" s="49">
        <v>1461126.4095082358</v>
      </c>
      <c r="M2528" s="50">
        <f t="shared" si="43"/>
        <v>1</v>
      </c>
      <c r="N2528" s="68" t="s">
        <v>349</v>
      </c>
    </row>
    <row r="2529" spans="1:14" ht="95.25" customHeight="1" x14ac:dyDescent="0.25">
      <c r="A2529" s="86">
        <v>2521</v>
      </c>
      <c r="B2529" s="50" t="s">
        <v>2104</v>
      </c>
      <c r="C2529" s="69" t="s">
        <v>2105</v>
      </c>
      <c r="D2529" s="69" t="s">
        <v>1438</v>
      </c>
      <c r="E2529" s="69" t="s">
        <v>1465</v>
      </c>
      <c r="F2529" s="69" t="s">
        <v>2097</v>
      </c>
      <c r="G2529" s="87" t="s">
        <v>2098</v>
      </c>
      <c r="H2529" s="47">
        <v>30</v>
      </c>
      <c r="I2529" s="48" t="s">
        <v>81</v>
      </c>
      <c r="J2529" s="50" t="s">
        <v>2096</v>
      </c>
      <c r="K2529" s="49">
        <v>1422786.05</v>
      </c>
      <c r="L2529" s="49">
        <v>1408492.5961370438</v>
      </c>
      <c r="M2529" s="50">
        <f t="shared" si="43"/>
        <v>2</v>
      </c>
      <c r="N2529" s="68" t="s">
        <v>349</v>
      </c>
    </row>
    <row r="2530" spans="1:14" ht="95.25" customHeight="1" x14ac:dyDescent="0.25">
      <c r="A2530" s="86">
        <v>2522</v>
      </c>
      <c r="B2530" s="50" t="s">
        <v>2104</v>
      </c>
      <c r="C2530" s="69" t="s">
        <v>2105</v>
      </c>
      <c r="D2530" s="69" t="s">
        <v>138</v>
      </c>
      <c r="E2530" s="69" t="s">
        <v>1691</v>
      </c>
      <c r="F2530" s="69" t="s">
        <v>2100</v>
      </c>
      <c r="G2530" s="69" t="s">
        <v>2101</v>
      </c>
      <c r="H2530" s="50" t="s">
        <v>1356</v>
      </c>
      <c r="I2530" s="50" t="s">
        <v>81</v>
      </c>
      <c r="J2530" s="50" t="s">
        <v>81</v>
      </c>
      <c r="K2530" s="49">
        <v>2070000</v>
      </c>
      <c r="L2530" s="49">
        <v>2350902.9537173407</v>
      </c>
      <c r="M2530" s="50">
        <f t="shared" si="43"/>
        <v>3</v>
      </c>
      <c r="N2530" s="68" t="s">
        <v>349</v>
      </c>
    </row>
    <row r="2531" spans="1:14" ht="95.25" customHeight="1" x14ac:dyDescent="0.25">
      <c r="A2531" s="86">
        <v>2523</v>
      </c>
      <c r="B2531" s="50" t="s">
        <v>2104</v>
      </c>
      <c r="C2531" s="69" t="s">
        <v>2105</v>
      </c>
      <c r="D2531" s="69" t="s">
        <v>138</v>
      </c>
      <c r="E2531" s="69" t="s">
        <v>1691</v>
      </c>
      <c r="F2531" s="69" t="s">
        <v>2102</v>
      </c>
      <c r="G2531" s="69" t="s">
        <v>2103</v>
      </c>
      <c r="H2531" s="50" t="s">
        <v>1356</v>
      </c>
      <c r="I2531" s="50" t="s">
        <v>81</v>
      </c>
      <c r="J2531" s="50" t="s">
        <v>81</v>
      </c>
      <c r="K2531" s="49">
        <v>2875000</v>
      </c>
      <c r="L2531" s="49">
        <v>3265142.9912740844</v>
      </c>
      <c r="M2531" s="50">
        <f t="shared" si="43"/>
        <v>4</v>
      </c>
      <c r="N2531" s="68" t="s">
        <v>349</v>
      </c>
    </row>
    <row r="2532" spans="1:14" ht="95.25" customHeight="1" x14ac:dyDescent="0.25">
      <c r="A2532" s="86">
        <v>2524</v>
      </c>
      <c r="B2532" s="50" t="s">
        <v>2106</v>
      </c>
      <c r="C2532" s="69" t="s">
        <v>2107</v>
      </c>
      <c r="D2532" s="69" t="s">
        <v>29</v>
      </c>
      <c r="E2532" s="69" t="s">
        <v>1379</v>
      </c>
      <c r="F2532" s="87" t="s">
        <v>2108</v>
      </c>
      <c r="G2532" s="87" t="s">
        <v>2108</v>
      </c>
      <c r="H2532" s="47">
        <v>7</v>
      </c>
      <c r="I2532" s="48">
        <v>578</v>
      </c>
      <c r="J2532" s="50" t="s">
        <v>81</v>
      </c>
      <c r="K2532" s="49">
        <v>1817000</v>
      </c>
      <c r="L2532" s="49">
        <v>1881522.0180918248</v>
      </c>
      <c r="M2532" s="50">
        <f t="shared" si="43"/>
        <v>1</v>
      </c>
      <c r="N2532" s="68" t="s">
        <v>349</v>
      </c>
    </row>
    <row r="2533" spans="1:14" ht="95.25" customHeight="1" x14ac:dyDescent="0.25">
      <c r="A2533" s="86">
        <v>2525</v>
      </c>
      <c r="B2533" s="50" t="s">
        <v>2106</v>
      </c>
      <c r="C2533" s="69" t="s">
        <v>2107</v>
      </c>
      <c r="D2533" s="69" t="s">
        <v>1438</v>
      </c>
      <c r="E2533" s="69" t="s">
        <v>1465</v>
      </c>
      <c r="F2533" s="69" t="s">
        <v>2109</v>
      </c>
      <c r="G2533" s="87" t="s">
        <v>1799</v>
      </c>
      <c r="H2533" s="47">
        <v>30</v>
      </c>
      <c r="I2533" s="48" t="s">
        <v>81</v>
      </c>
      <c r="J2533" s="50" t="s">
        <v>2096</v>
      </c>
      <c r="K2533" s="49">
        <v>1889215.7</v>
      </c>
      <c r="L2533" s="49">
        <v>1870236.4462709362</v>
      </c>
      <c r="M2533" s="50">
        <f t="shared" si="43"/>
        <v>2</v>
      </c>
      <c r="N2533" s="68" t="s">
        <v>349</v>
      </c>
    </row>
    <row r="2534" spans="1:14" ht="95.25" customHeight="1" x14ac:dyDescent="0.25">
      <c r="A2534" s="86">
        <v>2526</v>
      </c>
      <c r="B2534" s="50" t="s">
        <v>2106</v>
      </c>
      <c r="C2534" s="69" t="s">
        <v>2107</v>
      </c>
      <c r="D2534" s="69" t="s">
        <v>1438</v>
      </c>
      <c r="E2534" s="69" t="s">
        <v>1465</v>
      </c>
      <c r="F2534" s="69" t="s">
        <v>2110</v>
      </c>
      <c r="G2534" s="87" t="s">
        <v>2111</v>
      </c>
      <c r="H2534" s="47">
        <v>30</v>
      </c>
      <c r="I2534" s="48" t="s">
        <v>81</v>
      </c>
      <c r="J2534" s="50" t="s">
        <v>2096</v>
      </c>
      <c r="K2534" s="49">
        <v>1914144.25</v>
      </c>
      <c r="L2534" s="49">
        <v>1894914.5615135143</v>
      </c>
      <c r="M2534" s="50">
        <f t="shared" si="43"/>
        <v>3</v>
      </c>
      <c r="N2534" s="68" t="s">
        <v>349</v>
      </c>
    </row>
    <row r="2535" spans="1:14" ht="95.25" customHeight="1" x14ac:dyDescent="0.25">
      <c r="A2535" s="86">
        <v>2527</v>
      </c>
      <c r="B2535" s="50" t="s">
        <v>2106</v>
      </c>
      <c r="C2535" s="69" t="s">
        <v>2107</v>
      </c>
      <c r="D2535" s="69" t="s">
        <v>1438</v>
      </c>
      <c r="E2535" s="69" t="s">
        <v>1465</v>
      </c>
      <c r="F2535" s="69" t="s">
        <v>2112</v>
      </c>
      <c r="G2535" s="87" t="s">
        <v>1803</v>
      </c>
      <c r="H2535" s="47">
        <v>30</v>
      </c>
      <c r="I2535" s="48" t="s">
        <v>81</v>
      </c>
      <c r="J2535" s="50" t="s">
        <v>2096</v>
      </c>
      <c r="K2535" s="49">
        <v>1934560.2</v>
      </c>
      <c r="L2535" s="49">
        <v>1915125.4107962325</v>
      </c>
      <c r="M2535" s="50">
        <f t="shared" si="43"/>
        <v>4</v>
      </c>
      <c r="N2535" s="68" t="s">
        <v>349</v>
      </c>
    </row>
    <row r="2536" spans="1:14" ht="95.25" customHeight="1" x14ac:dyDescent="0.25">
      <c r="A2536" s="86">
        <v>2528</v>
      </c>
      <c r="B2536" s="50" t="s">
        <v>2106</v>
      </c>
      <c r="C2536" s="69" t="s">
        <v>2107</v>
      </c>
      <c r="D2536" s="69" t="s">
        <v>1438</v>
      </c>
      <c r="E2536" s="69" t="s">
        <v>1465</v>
      </c>
      <c r="F2536" s="69" t="s">
        <v>2113</v>
      </c>
      <c r="G2536" s="87" t="s">
        <v>2114</v>
      </c>
      <c r="H2536" s="47">
        <v>30</v>
      </c>
      <c r="I2536" s="48" t="s">
        <v>81</v>
      </c>
      <c r="J2536" s="50" t="s">
        <v>2096</v>
      </c>
      <c r="K2536" s="49">
        <v>1938451.8</v>
      </c>
      <c r="L2536" s="49">
        <v>1918977.9153854689</v>
      </c>
      <c r="M2536" s="50">
        <f t="shared" si="43"/>
        <v>5</v>
      </c>
      <c r="N2536" s="68" t="s">
        <v>349</v>
      </c>
    </row>
    <row r="2537" spans="1:14" ht="95.25" customHeight="1" x14ac:dyDescent="0.25">
      <c r="A2537" s="86">
        <v>2529</v>
      </c>
      <c r="B2537" s="50" t="s">
        <v>2106</v>
      </c>
      <c r="C2537" s="69" t="s">
        <v>2107</v>
      </c>
      <c r="D2537" s="69" t="s">
        <v>1438</v>
      </c>
      <c r="E2537" s="69" t="s">
        <v>1465</v>
      </c>
      <c r="F2537" s="69" t="s">
        <v>2115</v>
      </c>
      <c r="G2537" s="87" t="s">
        <v>2116</v>
      </c>
      <c r="H2537" s="47">
        <v>30</v>
      </c>
      <c r="I2537" s="48" t="s">
        <v>81</v>
      </c>
      <c r="J2537" s="50" t="s">
        <v>2096</v>
      </c>
      <c r="K2537" s="49">
        <v>1998538.15</v>
      </c>
      <c r="L2537" s="49">
        <v>1978460.6317811622</v>
      </c>
      <c r="M2537" s="50">
        <f t="shared" si="43"/>
        <v>6</v>
      </c>
      <c r="N2537" s="68" t="s">
        <v>349</v>
      </c>
    </row>
    <row r="2538" spans="1:14" ht="95.25" customHeight="1" x14ac:dyDescent="0.25">
      <c r="A2538" s="86">
        <v>2530</v>
      </c>
      <c r="B2538" s="50" t="s">
        <v>2106</v>
      </c>
      <c r="C2538" s="69" t="s">
        <v>2107</v>
      </c>
      <c r="D2538" s="69" t="s">
        <v>25</v>
      </c>
      <c r="E2538" s="69" t="s">
        <v>1347</v>
      </c>
      <c r="F2538" s="69" t="s">
        <v>2117</v>
      </c>
      <c r="G2538" s="87" t="s">
        <v>2090</v>
      </c>
      <c r="H2538" s="47">
        <v>90</v>
      </c>
      <c r="I2538" s="48" t="s">
        <v>81</v>
      </c>
      <c r="J2538" s="50" t="s">
        <v>1350</v>
      </c>
      <c r="K2538" s="49">
        <v>1938276.7</v>
      </c>
      <c r="L2538" s="49">
        <v>1922504.2783109304</v>
      </c>
      <c r="M2538" s="50">
        <f t="shared" si="43"/>
        <v>7</v>
      </c>
      <c r="N2538" s="68" t="s">
        <v>349</v>
      </c>
    </row>
    <row r="2539" spans="1:14" ht="95.25" customHeight="1" x14ac:dyDescent="0.25">
      <c r="A2539" s="86">
        <v>2531</v>
      </c>
      <c r="B2539" s="50" t="s">
        <v>2106</v>
      </c>
      <c r="C2539" s="69" t="s">
        <v>2107</v>
      </c>
      <c r="D2539" s="69" t="s">
        <v>24</v>
      </c>
      <c r="E2539" s="69" t="s">
        <v>1666</v>
      </c>
      <c r="F2539" s="69" t="s">
        <v>2118</v>
      </c>
      <c r="G2539" s="87" t="str">
        <f>F2539</f>
        <v>AS440S47TZP ON</v>
      </c>
      <c r="H2539" s="47">
        <v>10</v>
      </c>
      <c r="I2539" s="48" t="s">
        <v>1668</v>
      </c>
      <c r="J2539" s="50" t="s">
        <v>81</v>
      </c>
      <c r="K2539" s="46">
        <f>(2296183+15000)*1.15</f>
        <v>2657860.4499999997</v>
      </c>
      <c r="L2539" s="49">
        <v>3038722.8994199838</v>
      </c>
      <c r="M2539" s="50">
        <f t="shared" si="43"/>
        <v>8</v>
      </c>
      <c r="N2539" s="68" t="s">
        <v>349</v>
      </c>
    </row>
    <row r="2540" spans="1:14" ht="95.25" customHeight="1" x14ac:dyDescent="0.25">
      <c r="A2540" s="86">
        <v>2532</v>
      </c>
      <c r="B2540" s="50" t="s">
        <v>2106</v>
      </c>
      <c r="C2540" s="69" t="s">
        <v>2107</v>
      </c>
      <c r="D2540" s="69" t="s">
        <v>138</v>
      </c>
      <c r="E2540" s="69" t="s">
        <v>1691</v>
      </c>
      <c r="F2540" s="69" t="s">
        <v>2119</v>
      </c>
      <c r="G2540" s="69" t="s">
        <v>2120</v>
      </c>
      <c r="H2540" s="50" t="s">
        <v>1356</v>
      </c>
      <c r="I2540" s="50" t="s">
        <v>81</v>
      </c>
      <c r="J2540" s="50" t="s">
        <v>81</v>
      </c>
      <c r="K2540" s="49">
        <v>2817500</v>
      </c>
      <c r="L2540" s="49">
        <v>3199840.1314486023</v>
      </c>
      <c r="M2540" s="50">
        <f t="shared" si="43"/>
        <v>9</v>
      </c>
      <c r="N2540" s="68" t="s">
        <v>349</v>
      </c>
    </row>
    <row r="2541" spans="1:14" ht="95.25" customHeight="1" x14ac:dyDescent="0.25">
      <c r="A2541" s="86">
        <v>2533</v>
      </c>
      <c r="B2541" s="50" t="s">
        <v>2106</v>
      </c>
      <c r="C2541" s="69" t="s">
        <v>2107</v>
      </c>
      <c r="D2541" s="69" t="s">
        <v>138</v>
      </c>
      <c r="E2541" s="69" t="s">
        <v>1691</v>
      </c>
      <c r="F2541" s="69" t="s">
        <v>2121</v>
      </c>
      <c r="G2541" s="69" t="s">
        <v>2122</v>
      </c>
      <c r="H2541" s="50" t="s">
        <v>1356</v>
      </c>
      <c r="I2541" s="50" t="s">
        <v>81</v>
      </c>
      <c r="J2541" s="50" t="s">
        <v>81</v>
      </c>
      <c r="K2541" s="49">
        <v>2932500</v>
      </c>
      <c r="L2541" s="49">
        <v>3330445.8510995661</v>
      </c>
      <c r="M2541" s="50">
        <f t="shared" si="43"/>
        <v>10</v>
      </c>
      <c r="N2541" s="68" t="s">
        <v>349</v>
      </c>
    </row>
    <row r="2542" spans="1:14" ht="95.25" customHeight="1" x14ac:dyDescent="0.25">
      <c r="A2542" s="86">
        <v>2534</v>
      </c>
      <c r="B2542" s="50" t="s">
        <v>2106</v>
      </c>
      <c r="C2542" s="69" t="s">
        <v>2107</v>
      </c>
      <c r="D2542" s="69" t="s">
        <v>138</v>
      </c>
      <c r="E2542" s="69" t="s">
        <v>1691</v>
      </c>
      <c r="F2542" s="69" t="s">
        <v>2123</v>
      </c>
      <c r="G2542" s="69" t="s">
        <v>2124</v>
      </c>
      <c r="H2542" s="50" t="s">
        <v>1356</v>
      </c>
      <c r="I2542" s="50" t="s">
        <v>81</v>
      </c>
      <c r="J2542" s="50" t="s">
        <v>81</v>
      </c>
      <c r="K2542" s="49">
        <v>3105000</v>
      </c>
      <c r="L2542" s="49">
        <v>3526354.4305760111</v>
      </c>
      <c r="M2542" s="50">
        <f t="shared" si="43"/>
        <v>11</v>
      </c>
      <c r="N2542" s="68" t="s">
        <v>349</v>
      </c>
    </row>
    <row r="2543" spans="1:14" ht="95.25" customHeight="1" x14ac:dyDescent="0.25">
      <c r="A2543" s="86">
        <v>2535</v>
      </c>
      <c r="B2543" s="50" t="s">
        <v>2125</v>
      </c>
      <c r="C2543" s="69" t="s">
        <v>2126</v>
      </c>
      <c r="D2543" s="69" t="s">
        <v>1438</v>
      </c>
      <c r="E2543" s="69" t="s">
        <v>1465</v>
      </c>
      <c r="F2543" s="69" t="s">
        <v>2109</v>
      </c>
      <c r="G2543" s="87" t="s">
        <v>1799</v>
      </c>
      <c r="H2543" s="47">
        <v>30</v>
      </c>
      <c r="I2543" s="48" t="s">
        <v>81</v>
      </c>
      <c r="J2543" s="50" t="s">
        <v>2096</v>
      </c>
      <c r="K2543" s="49">
        <v>1889215.7</v>
      </c>
      <c r="L2543" s="49">
        <v>1870236.4462709362</v>
      </c>
      <c r="M2543" s="50">
        <f t="shared" si="43"/>
        <v>1</v>
      </c>
      <c r="N2543" s="68" t="s">
        <v>349</v>
      </c>
    </row>
    <row r="2544" spans="1:14" ht="95.25" customHeight="1" x14ac:dyDescent="0.25">
      <c r="A2544" s="86">
        <v>2536</v>
      </c>
      <c r="B2544" s="50" t="s">
        <v>2125</v>
      </c>
      <c r="C2544" s="69" t="s">
        <v>2126</v>
      </c>
      <c r="D2544" s="69" t="s">
        <v>1438</v>
      </c>
      <c r="E2544" s="69" t="s">
        <v>1465</v>
      </c>
      <c r="F2544" s="69" t="s">
        <v>2110</v>
      </c>
      <c r="G2544" s="87" t="s">
        <v>2111</v>
      </c>
      <c r="H2544" s="47">
        <v>30</v>
      </c>
      <c r="I2544" s="48" t="s">
        <v>81</v>
      </c>
      <c r="J2544" s="50" t="s">
        <v>2096</v>
      </c>
      <c r="K2544" s="49">
        <v>1914144.25</v>
      </c>
      <c r="L2544" s="49">
        <v>1894914.5615135143</v>
      </c>
      <c r="M2544" s="50">
        <f t="shared" si="43"/>
        <v>2</v>
      </c>
      <c r="N2544" s="68" t="s">
        <v>349</v>
      </c>
    </row>
    <row r="2545" spans="1:14" ht="95.25" customHeight="1" x14ac:dyDescent="0.25">
      <c r="A2545" s="86">
        <v>2537</v>
      </c>
      <c r="B2545" s="50" t="s">
        <v>2125</v>
      </c>
      <c r="C2545" s="69" t="s">
        <v>2126</v>
      </c>
      <c r="D2545" s="69" t="s">
        <v>1438</v>
      </c>
      <c r="E2545" s="69" t="s">
        <v>1465</v>
      </c>
      <c r="F2545" s="69" t="s">
        <v>2112</v>
      </c>
      <c r="G2545" s="87" t="s">
        <v>1803</v>
      </c>
      <c r="H2545" s="47">
        <v>30</v>
      </c>
      <c r="I2545" s="48" t="s">
        <v>81</v>
      </c>
      <c r="J2545" s="50" t="s">
        <v>2096</v>
      </c>
      <c r="K2545" s="49">
        <v>1934560.2</v>
      </c>
      <c r="L2545" s="49">
        <v>1915125.4107962325</v>
      </c>
      <c r="M2545" s="50">
        <f t="shared" si="43"/>
        <v>3</v>
      </c>
      <c r="N2545" s="68" t="s">
        <v>349</v>
      </c>
    </row>
    <row r="2546" spans="1:14" ht="95.25" customHeight="1" x14ac:dyDescent="0.25">
      <c r="A2546" s="86">
        <v>2538</v>
      </c>
      <c r="B2546" s="50" t="s">
        <v>2125</v>
      </c>
      <c r="C2546" s="69" t="s">
        <v>2126</v>
      </c>
      <c r="D2546" s="69" t="s">
        <v>29</v>
      </c>
      <c r="E2546" s="69" t="s">
        <v>1379</v>
      </c>
      <c r="F2546" s="87" t="s">
        <v>2108</v>
      </c>
      <c r="G2546" s="87" t="s">
        <v>2108</v>
      </c>
      <c r="H2546" s="47">
        <v>7</v>
      </c>
      <c r="I2546" s="48">
        <v>578</v>
      </c>
      <c r="J2546" s="50" t="s">
        <v>81</v>
      </c>
      <c r="K2546" s="49">
        <v>1935000</v>
      </c>
      <c r="L2546" s="49">
        <v>2003712.2206976786</v>
      </c>
      <c r="M2546" s="50">
        <f t="shared" si="43"/>
        <v>4</v>
      </c>
      <c r="N2546" s="68" t="s">
        <v>349</v>
      </c>
    </row>
    <row r="2547" spans="1:14" ht="95.25" customHeight="1" x14ac:dyDescent="0.25">
      <c r="A2547" s="86">
        <v>2539</v>
      </c>
      <c r="B2547" s="50" t="s">
        <v>2125</v>
      </c>
      <c r="C2547" s="69" t="s">
        <v>2126</v>
      </c>
      <c r="D2547" s="69" t="s">
        <v>1438</v>
      </c>
      <c r="E2547" s="69" t="s">
        <v>1465</v>
      </c>
      <c r="F2547" s="69" t="s">
        <v>2113</v>
      </c>
      <c r="G2547" s="87" t="s">
        <v>2114</v>
      </c>
      <c r="H2547" s="47">
        <v>30</v>
      </c>
      <c r="I2547" s="48" t="s">
        <v>81</v>
      </c>
      <c r="J2547" s="50" t="s">
        <v>2096</v>
      </c>
      <c r="K2547" s="49">
        <v>1938451.8</v>
      </c>
      <c r="L2547" s="49">
        <v>1918977.9153854689</v>
      </c>
      <c r="M2547" s="50">
        <f t="shared" si="43"/>
        <v>5</v>
      </c>
      <c r="N2547" s="68" t="s">
        <v>349</v>
      </c>
    </row>
    <row r="2548" spans="1:14" ht="95.25" customHeight="1" x14ac:dyDescent="0.25">
      <c r="A2548" s="86">
        <v>2540</v>
      </c>
      <c r="B2548" s="50" t="s">
        <v>2125</v>
      </c>
      <c r="C2548" s="69" t="s">
        <v>2126</v>
      </c>
      <c r="D2548" s="69" t="s">
        <v>1438</v>
      </c>
      <c r="E2548" s="69" t="s">
        <v>1465</v>
      </c>
      <c r="F2548" s="69" t="s">
        <v>2115</v>
      </c>
      <c r="G2548" s="87" t="s">
        <v>2116</v>
      </c>
      <c r="H2548" s="47">
        <v>30</v>
      </c>
      <c r="I2548" s="48" t="s">
        <v>81</v>
      </c>
      <c r="J2548" s="50" t="s">
        <v>2096</v>
      </c>
      <c r="K2548" s="49">
        <v>1998538.15</v>
      </c>
      <c r="L2548" s="49">
        <v>1978460.6317811622</v>
      </c>
      <c r="M2548" s="50">
        <f t="shared" si="43"/>
        <v>6</v>
      </c>
      <c r="N2548" s="68" t="s">
        <v>349</v>
      </c>
    </row>
    <row r="2549" spans="1:14" ht="95.25" customHeight="1" x14ac:dyDescent="0.25">
      <c r="A2549" s="86">
        <v>2541</v>
      </c>
      <c r="B2549" s="50" t="s">
        <v>2125</v>
      </c>
      <c r="C2549" s="69" t="s">
        <v>2126</v>
      </c>
      <c r="D2549" s="69" t="s">
        <v>39</v>
      </c>
      <c r="E2549" s="69" t="s">
        <v>1465</v>
      </c>
      <c r="F2549" s="69" t="s">
        <v>2127</v>
      </c>
      <c r="G2549" s="69" t="s">
        <v>2128</v>
      </c>
      <c r="H2549" s="47">
        <v>90</v>
      </c>
      <c r="I2549" s="48" t="s">
        <v>176</v>
      </c>
      <c r="J2549" s="50" t="s">
        <v>81</v>
      </c>
      <c r="K2549" s="49">
        <v>2000000</v>
      </c>
      <c r="L2549" s="49">
        <v>2076938.7484125597</v>
      </c>
      <c r="M2549" s="50">
        <f t="shared" si="43"/>
        <v>7</v>
      </c>
      <c r="N2549" s="68" t="s">
        <v>349</v>
      </c>
    </row>
    <row r="2550" spans="1:14" ht="95.25" customHeight="1" x14ac:dyDescent="0.25">
      <c r="A2550" s="86">
        <v>2542</v>
      </c>
      <c r="B2550" s="50" t="s">
        <v>2125</v>
      </c>
      <c r="C2550" s="69" t="s">
        <v>2126</v>
      </c>
      <c r="D2550" s="69" t="s">
        <v>1353</v>
      </c>
      <c r="E2550" s="69" t="s">
        <v>1354</v>
      </c>
      <c r="F2550" s="69" t="s">
        <v>2129</v>
      </c>
      <c r="G2550" s="87" t="s">
        <v>2090</v>
      </c>
      <c r="H2550" s="50" t="s">
        <v>1356</v>
      </c>
      <c r="I2550" s="48" t="s">
        <v>81</v>
      </c>
      <c r="J2550" s="50" t="s">
        <v>81</v>
      </c>
      <c r="K2550" s="49">
        <v>2002921</v>
      </c>
      <c r="L2550" s="49">
        <v>1986823.760978211</v>
      </c>
      <c r="M2550" s="50">
        <f t="shared" si="43"/>
        <v>8</v>
      </c>
      <c r="N2550" s="68" t="s">
        <v>349</v>
      </c>
    </row>
    <row r="2551" spans="1:14" ht="95.25" customHeight="1" x14ac:dyDescent="0.25">
      <c r="A2551" s="86">
        <v>2543</v>
      </c>
      <c r="B2551" s="50" t="s">
        <v>2125</v>
      </c>
      <c r="C2551" s="69" t="s">
        <v>2126</v>
      </c>
      <c r="D2551" s="69" t="s">
        <v>24</v>
      </c>
      <c r="E2551" s="69" t="s">
        <v>2130</v>
      </c>
      <c r="F2551" s="69" t="s">
        <v>2131</v>
      </c>
      <c r="G2551" s="87" t="str">
        <f>F2551</f>
        <v>AT440S47TZ ON+</v>
      </c>
      <c r="H2551" s="47">
        <v>10</v>
      </c>
      <c r="I2551" s="48" t="s">
        <v>1668</v>
      </c>
      <c r="J2551" s="50" t="s">
        <v>81</v>
      </c>
      <c r="K2551" s="46">
        <f>(2266807+15000)*1.15</f>
        <v>2624078.0499999998</v>
      </c>
      <c r="L2551" s="49">
        <v>3000099.5952967876</v>
      </c>
      <c r="M2551" s="50">
        <f t="shared" si="43"/>
        <v>9</v>
      </c>
      <c r="N2551" s="68" t="s">
        <v>349</v>
      </c>
    </row>
    <row r="2552" spans="1:14" ht="95.25" customHeight="1" x14ac:dyDescent="0.25">
      <c r="A2552" s="86">
        <v>2544</v>
      </c>
      <c r="B2552" s="50" t="s">
        <v>2125</v>
      </c>
      <c r="C2552" s="69" t="s">
        <v>2126</v>
      </c>
      <c r="D2552" s="69" t="s">
        <v>138</v>
      </c>
      <c r="E2552" s="69" t="s">
        <v>1691</v>
      </c>
      <c r="F2552" s="69" t="s">
        <v>2119</v>
      </c>
      <c r="G2552" s="69" t="s">
        <v>2120</v>
      </c>
      <c r="H2552" s="50" t="s">
        <v>1356</v>
      </c>
      <c r="I2552" s="50" t="s">
        <v>81</v>
      </c>
      <c r="J2552" s="50" t="s">
        <v>81</v>
      </c>
      <c r="K2552" s="49">
        <v>2817500</v>
      </c>
      <c r="L2552" s="49">
        <v>3199840.1314486023</v>
      </c>
      <c r="M2552" s="50">
        <f t="shared" si="43"/>
        <v>10</v>
      </c>
      <c r="N2552" s="68" t="s">
        <v>349</v>
      </c>
    </row>
    <row r="2553" spans="1:14" ht="95.25" customHeight="1" x14ac:dyDescent="0.25">
      <c r="A2553" s="86">
        <v>2545</v>
      </c>
      <c r="B2553" s="50" t="s">
        <v>2125</v>
      </c>
      <c r="C2553" s="69" t="s">
        <v>2126</v>
      </c>
      <c r="D2553" s="69" t="s">
        <v>138</v>
      </c>
      <c r="E2553" s="69" t="s">
        <v>1691</v>
      </c>
      <c r="F2553" s="69" t="s">
        <v>2121</v>
      </c>
      <c r="G2553" s="69" t="s">
        <v>2122</v>
      </c>
      <c r="H2553" s="50" t="s">
        <v>1356</v>
      </c>
      <c r="I2553" s="50" t="s">
        <v>81</v>
      </c>
      <c r="J2553" s="50" t="s">
        <v>81</v>
      </c>
      <c r="K2553" s="49">
        <v>2932500</v>
      </c>
      <c r="L2553" s="49">
        <v>3330445.8510995661</v>
      </c>
      <c r="M2553" s="50">
        <f t="shared" si="43"/>
        <v>11</v>
      </c>
      <c r="N2553" s="68" t="s">
        <v>349</v>
      </c>
    </row>
    <row r="2554" spans="1:14" ht="95.25" customHeight="1" x14ac:dyDescent="0.25">
      <c r="A2554" s="86">
        <v>2546</v>
      </c>
      <c r="B2554" s="50" t="s">
        <v>2125</v>
      </c>
      <c r="C2554" s="69" t="s">
        <v>2126</v>
      </c>
      <c r="D2554" s="69" t="s">
        <v>138</v>
      </c>
      <c r="E2554" s="69" t="s">
        <v>1691</v>
      </c>
      <c r="F2554" s="69" t="s">
        <v>2123</v>
      </c>
      <c r="G2554" s="69" t="s">
        <v>2124</v>
      </c>
      <c r="H2554" s="50" t="s">
        <v>1356</v>
      </c>
      <c r="I2554" s="50" t="s">
        <v>81</v>
      </c>
      <c r="J2554" s="50" t="s">
        <v>81</v>
      </c>
      <c r="K2554" s="49">
        <v>3105000</v>
      </c>
      <c r="L2554" s="49">
        <v>3526354.4305760111</v>
      </c>
      <c r="M2554" s="50">
        <f t="shared" si="43"/>
        <v>12</v>
      </c>
      <c r="N2554" s="68" t="s">
        <v>349</v>
      </c>
    </row>
    <row r="2555" spans="1:14" ht="95.25" customHeight="1" x14ac:dyDescent="0.25">
      <c r="A2555" s="86">
        <v>2547</v>
      </c>
      <c r="B2555" s="50" t="s">
        <v>2132</v>
      </c>
      <c r="C2555" s="69" t="s">
        <v>2133</v>
      </c>
      <c r="D2555" s="69" t="s">
        <v>45</v>
      </c>
      <c r="E2555" s="69" t="s">
        <v>2134</v>
      </c>
      <c r="F2555" s="69" t="s">
        <v>2135</v>
      </c>
      <c r="G2555" s="87" t="s">
        <v>2136</v>
      </c>
      <c r="H2555" s="47">
        <v>30</v>
      </c>
      <c r="I2555" s="48">
        <v>0.61</v>
      </c>
      <c r="J2555" s="50" t="s">
        <v>81</v>
      </c>
      <c r="K2555" s="46">
        <v>1897499.9999999998</v>
      </c>
      <c r="L2555" s="49">
        <v>1897499.9999999993</v>
      </c>
      <c r="M2555" s="50">
        <f t="shared" si="43"/>
        <v>1</v>
      </c>
      <c r="N2555" s="68" t="s">
        <v>349</v>
      </c>
    </row>
    <row r="2556" spans="1:14" ht="95.25" customHeight="1" x14ac:dyDescent="0.25">
      <c r="A2556" s="86">
        <v>2548</v>
      </c>
      <c r="B2556" s="50" t="s">
        <v>2132</v>
      </c>
      <c r="C2556" s="69" t="s">
        <v>2133</v>
      </c>
      <c r="D2556" s="69" t="s">
        <v>138</v>
      </c>
      <c r="E2556" s="69" t="s">
        <v>1691</v>
      </c>
      <c r="F2556" s="69" t="s">
        <v>2137</v>
      </c>
      <c r="G2556" s="69" t="s">
        <v>2138</v>
      </c>
      <c r="H2556" s="50" t="s">
        <v>1356</v>
      </c>
      <c r="I2556" s="50" t="s">
        <v>81</v>
      </c>
      <c r="J2556" s="50" t="s">
        <v>81</v>
      </c>
      <c r="K2556" s="49">
        <v>3047500</v>
      </c>
      <c r="L2556" s="49">
        <v>3461051.5707505294</v>
      </c>
      <c r="M2556" s="50">
        <f t="shared" si="43"/>
        <v>2</v>
      </c>
      <c r="N2556" s="68" t="s">
        <v>349</v>
      </c>
    </row>
    <row r="2557" spans="1:14" ht="95.25" customHeight="1" x14ac:dyDescent="0.25">
      <c r="A2557" s="86">
        <v>2549</v>
      </c>
      <c r="B2557" s="50" t="s">
        <v>2132</v>
      </c>
      <c r="C2557" s="69" t="s">
        <v>2133</v>
      </c>
      <c r="D2557" s="69" t="s">
        <v>138</v>
      </c>
      <c r="E2557" s="69" t="s">
        <v>1691</v>
      </c>
      <c r="F2557" s="69" t="s">
        <v>2139</v>
      </c>
      <c r="G2557" s="69" t="s">
        <v>2140</v>
      </c>
      <c r="H2557" s="50" t="s">
        <v>1356</v>
      </c>
      <c r="I2557" s="50" t="s">
        <v>81</v>
      </c>
      <c r="J2557" s="50" t="s">
        <v>81</v>
      </c>
      <c r="K2557" s="49">
        <v>3622500</v>
      </c>
      <c r="L2557" s="49">
        <v>4141592.0475241248</v>
      </c>
      <c r="M2557" s="50">
        <f t="shared" si="43"/>
        <v>3</v>
      </c>
      <c r="N2557" s="68" t="s">
        <v>349</v>
      </c>
    </row>
    <row r="2558" spans="1:14" ht="95.25" customHeight="1" x14ac:dyDescent="0.25">
      <c r="A2558" s="86">
        <v>2550</v>
      </c>
      <c r="B2558" s="50" t="s">
        <v>2141</v>
      </c>
      <c r="C2558" s="69" t="s">
        <v>2142</v>
      </c>
      <c r="D2558" s="69" t="s">
        <v>45</v>
      </c>
      <c r="E2558" s="69" t="s">
        <v>2134</v>
      </c>
      <c r="F2558" s="69" t="s">
        <v>2135</v>
      </c>
      <c r="G2558" s="87" t="s">
        <v>2136</v>
      </c>
      <c r="H2558" s="47">
        <v>30</v>
      </c>
      <c r="I2558" s="48">
        <v>0.61</v>
      </c>
      <c r="J2558" s="50" t="s">
        <v>81</v>
      </c>
      <c r="K2558" s="46">
        <v>1897499.9999999998</v>
      </c>
      <c r="L2558" s="49">
        <v>1897499.9999999993</v>
      </c>
      <c r="M2558" s="50">
        <f t="shared" si="43"/>
        <v>1</v>
      </c>
      <c r="N2558" s="68" t="s">
        <v>349</v>
      </c>
    </row>
    <row r="2559" spans="1:14" ht="95.25" customHeight="1" x14ac:dyDescent="0.25">
      <c r="A2559" s="86">
        <v>2551</v>
      </c>
      <c r="B2559" s="50" t="s">
        <v>2143</v>
      </c>
      <c r="C2559" s="69" t="s">
        <v>2144</v>
      </c>
      <c r="D2559" s="69" t="s">
        <v>1438</v>
      </c>
      <c r="E2559" s="69" t="s">
        <v>1465</v>
      </c>
      <c r="F2559" s="69" t="s">
        <v>2145</v>
      </c>
      <c r="G2559" s="87" t="s">
        <v>1635</v>
      </c>
      <c r="H2559" s="47">
        <v>60</v>
      </c>
      <c r="I2559" s="48" t="s">
        <v>81</v>
      </c>
      <c r="J2559" s="50" t="s">
        <v>2028</v>
      </c>
      <c r="K2559" s="49">
        <v>2107630.6</v>
      </c>
      <c r="L2559" s="49">
        <v>2089633.1487106329</v>
      </c>
      <c r="M2559" s="50">
        <f t="shared" si="43"/>
        <v>1</v>
      </c>
      <c r="N2559" s="68" t="s">
        <v>349</v>
      </c>
    </row>
    <row r="2560" spans="1:14" ht="95.25" customHeight="1" x14ac:dyDescent="0.25">
      <c r="A2560" s="86">
        <v>2552</v>
      </c>
      <c r="B2560" s="50" t="s">
        <v>2143</v>
      </c>
      <c r="C2560" s="69" t="s">
        <v>2144</v>
      </c>
      <c r="D2560" s="69" t="s">
        <v>47</v>
      </c>
      <c r="E2560" s="69" t="s">
        <v>1500</v>
      </c>
      <c r="F2560" s="69" t="s">
        <v>1609</v>
      </c>
      <c r="G2560" s="87" t="s">
        <v>1648</v>
      </c>
      <c r="H2560" s="47">
        <v>45</v>
      </c>
      <c r="I2560" s="48" t="s">
        <v>1611</v>
      </c>
      <c r="J2560" s="50" t="s">
        <v>1503</v>
      </c>
      <c r="K2560" s="49">
        <v>2428800</v>
      </c>
      <c r="L2560" s="49">
        <v>2595827.8569652382</v>
      </c>
      <c r="M2560" s="50">
        <f t="shared" si="43"/>
        <v>2</v>
      </c>
      <c r="N2560" s="68" t="s">
        <v>349</v>
      </c>
    </row>
    <row r="2561" spans="1:14" ht="95.25" customHeight="1" x14ac:dyDescent="0.25">
      <c r="A2561" s="86">
        <v>2553</v>
      </c>
      <c r="B2561" s="50" t="s">
        <v>2143</v>
      </c>
      <c r="C2561" s="69" t="s">
        <v>2144</v>
      </c>
      <c r="D2561" s="69" t="s">
        <v>848</v>
      </c>
      <c r="E2561" s="69" t="s">
        <v>849</v>
      </c>
      <c r="F2561" s="69" t="s">
        <v>1784</v>
      </c>
      <c r="G2561" s="87" t="s">
        <v>1785</v>
      </c>
      <c r="H2561" s="47">
        <v>90</v>
      </c>
      <c r="I2561" s="48" t="s">
        <v>81</v>
      </c>
      <c r="J2561" s="50" t="s">
        <v>2146</v>
      </c>
      <c r="K2561" s="55">
        <v>2531233.8004999999</v>
      </c>
      <c r="L2561" s="49">
        <v>2514069.2031650273</v>
      </c>
      <c r="M2561" s="50">
        <f t="shared" si="43"/>
        <v>3</v>
      </c>
      <c r="N2561" s="68" t="s">
        <v>349</v>
      </c>
    </row>
    <row r="2562" spans="1:14" ht="95.25" customHeight="1" x14ac:dyDescent="0.25">
      <c r="A2562" s="86">
        <v>2554</v>
      </c>
      <c r="B2562" s="50" t="s">
        <v>2143</v>
      </c>
      <c r="C2562" s="69" t="s">
        <v>2144</v>
      </c>
      <c r="D2562" s="69" t="s">
        <v>47</v>
      </c>
      <c r="E2562" s="69" t="s">
        <v>1500</v>
      </c>
      <c r="F2562" s="69" t="s">
        <v>1622</v>
      </c>
      <c r="G2562" s="87" t="s">
        <v>1662</v>
      </c>
      <c r="H2562" s="47">
        <v>45</v>
      </c>
      <c r="I2562" s="48" t="s">
        <v>1611</v>
      </c>
      <c r="J2562" s="50" t="s">
        <v>1503</v>
      </c>
      <c r="K2562" s="49">
        <v>2580600</v>
      </c>
      <c r="L2562" s="49">
        <v>2758067.0980255655</v>
      </c>
      <c r="M2562" s="50">
        <f t="shared" si="43"/>
        <v>4</v>
      </c>
      <c r="N2562" s="68" t="s">
        <v>349</v>
      </c>
    </row>
    <row r="2563" spans="1:14" ht="95.25" customHeight="1" x14ac:dyDescent="0.25">
      <c r="A2563" s="86">
        <v>2555</v>
      </c>
      <c r="B2563" s="50" t="s">
        <v>2143</v>
      </c>
      <c r="C2563" s="69" t="s">
        <v>2144</v>
      </c>
      <c r="D2563" s="69" t="s">
        <v>138</v>
      </c>
      <c r="E2563" s="69" t="s">
        <v>1394</v>
      </c>
      <c r="F2563" s="69" t="s">
        <v>1612</v>
      </c>
      <c r="G2563" s="87" t="s">
        <v>1613</v>
      </c>
      <c r="H2563" s="50" t="s">
        <v>1356</v>
      </c>
      <c r="I2563" s="50" t="s">
        <v>81</v>
      </c>
      <c r="J2563" s="50" t="s">
        <v>2147</v>
      </c>
      <c r="K2563" s="49">
        <v>2662250</v>
      </c>
      <c r="L2563" s="49">
        <v>2641041.0284863296</v>
      </c>
      <c r="M2563" s="50">
        <f t="shared" si="43"/>
        <v>5</v>
      </c>
      <c r="N2563" s="68" t="s">
        <v>349</v>
      </c>
    </row>
    <row r="2564" spans="1:14" ht="95.25" customHeight="1" x14ac:dyDescent="0.25">
      <c r="A2564" s="86">
        <v>2556</v>
      </c>
      <c r="B2564" s="50" t="s">
        <v>2143</v>
      </c>
      <c r="C2564" s="69" t="s">
        <v>2144</v>
      </c>
      <c r="D2564" s="69" t="s">
        <v>1353</v>
      </c>
      <c r="E2564" s="69" t="s">
        <v>1354</v>
      </c>
      <c r="F2564" s="69" t="s">
        <v>1809</v>
      </c>
      <c r="G2564" s="87" t="s">
        <v>1783</v>
      </c>
      <c r="H2564" s="50" t="s">
        <v>1356</v>
      </c>
      <c r="I2564" s="48" t="s">
        <v>81</v>
      </c>
      <c r="J2564" s="50" t="s">
        <v>2147</v>
      </c>
      <c r="K2564" s="49">
        <v>2669160</v>
      </c>
      <c r="L2564" s="49">
        <v>2647708.2769877603</v>
      </c>
      <c r="M2564" s="50">
        <f t="shared" si="43"/>
        <v>6</v>
      </c>
      <c r="N2564" s="68" t="s">
        <v>349</v>
      </c>
    </row>
    <row r="2565" spans="1:14" ht="95.25" customHeight="1" x14ac:dyDescent="0.25">
      <c r="A2565" s="86">
        <v>2557</v>
      </c>
      <c r="B2565" s="50" t="s">
        <v>2143</v>
      </c>
      <c r="C2565" s="69" t="s">
        <v>2144</v>
      </c>
      <c r="D2565" s="69" t="s">
        <v>44</v>
      </c>
      <c r="E2565" s="69" t="s">
        <v>1361</v>
      </c>
      <c r="F2565" s="69" t="s">
        <v>1784</v>
      </c>
      <c r="G2565" s="87" t="s">
        <v>1791</v>
      </c>
      <c r="H2565" s="47">
        <v>30</v>
      </c>
      <c r="I2565" s="48" t="s">
        <v>1790</v>
      </c>
      <c r="J2565" s="50" t="s">
        <v>1364</v>
      </c>
      <c r="K2565" s="49">
        <v>2800000</v>
      </c>
      <c r="L2565" s="49">
        <v>2781012.8671130929</v>
      </c>
      <c r="M2565" s="50">
        <f t="shared" si="43"/>
        <v>7</v>
      </c>
      <c r="N2565" s="68" t="s">
        <v>349</v>
      </c>
    </row>
    <row r="2566" spans="1:14" ht="95.25" customHeight="1" x14ac:dyDescent="0.25">
      <c r="A2566" s="86">
        <v>2558</v>
      </c>
      <c r="B2566" s="50" t="s">
        <v>2143</v>
      </c>
      <c r="C2566" s="69" t="s">
        <v>2144</v>
      </c>
      <c r="D2566" s="69" t="s">
        <v>46</v>
      </c>
      <c r="E2566" s="69" t="s">
        <v>1465</v>
      </c>
      <c r="F2566" s="69" t="s">
        <v>1882</v>
      </c>
      <c r="G2566" s="87" t="s">
        <v>1610</v>
      </c>
      <c r="H2566" s="47" t="s">
        <v>1637</v>
      </c>
      <c r="I2566" s="48">
        <v>0</v>
      </c>
      <c r="J2566" s="50" t="s">
        <v>1476</v>
      </c>
      <c r="K2566" s="49">
        <v>2897040.93</v>
      </c>
      <c r="L2566" s="49">
        <v>2897040.93</v>
      </c>
      <c r="M2566" s="50">
        <f t="shared" si="43"/>
        <v>8</v>
      </c>
      <c r="N2566" s="68" t="s">
        <v>349</v>
      </c>
    </row>
    <row r="2567" spans="1:14" ht="95.25" customHeight="1" x14ac:dyDescent="0.25">
      <c r="A2567" s="86">
        <v>2559</v>
      </c>
      <c r="B2567" s="50" t="s">
        <v>2143</v>
      </c>
      <c r="C2567" s="69" t="s">
        <v>2144</v>
      </c>
      <c r="D2567" s="69" t="s">
        <v>26</v>
      </c>
      <c r="E2567" s="69" t="s">
        <v>1394</v>
      </c>
      <c r="F2567" s="69" t="s">
        <v>1649</v>
      </c>
      <c r="G2567" s="87" t="s">
        <v>1650</v>
      </c>
      <c r="H2567" s="47">
        <v>210</v>
      </c>
      <c r="I2567" s="48" t="s">
        <v>1457</v>
      </c>
      <c r="J2567" s="50" t="s">
        <v>1434</v>
      </c>
      <c r="K2567" s="49">
        <v>2900112.5</v>
      </c>
      <c r="L2567" s="49">
        <v>3211794.7641149713</v>
      </c>
      <c r="M2567" s="50">
        <f t="shared" si="43"/>
        <v>9</v>
      </c>
      <c r="N2567" s="68" t="s">
        <v>349</v>
      </c>
    </row>
    <row r="2568" spans="1:14" ht="95.25" customHeight="1" x14ac:dyDescent="0.25">
      <c r="A2568" s="86">
        <v>2560</v>
      </c>
      <c r="B2568" s="50" t="s">
        <v>2143</v>
      </c>
      <c r="C2568" s="69" t="s">
        <v>2144</v>
      </c>
      <c r="D2568" s="69" t="s">
        <v>138</v>
      </c>
      <c r="E2568" s="69" t="s">
        <v>1691</v>
      </c>
      <c r="F2568" s="69" t="s">
        <v>1804</v>
      </c>
      <c r="G2568" s="87" t="s">
        <v>1805</v>
      </c>
      <c r="H2568" s="50" t="s">
        <v>1356</v>
      </c>
      <c r="I2568" s="50" t="s">
        <v>81</v>
      </c>
      <c r="J2568" s="50" t="s">
        <v>2147</v>
      </c>
      <c r="K2568" s="49">
        <v>2972750</v>
      </c>
      <c r="L2568" s="49">
        <v>3376157.852977403</v>
      </c>
      <c r="M2568" s="50">
        <f t="shared" si="43"/>
        <v>10</v>
      </c>
      <c r="N2568" s="68" t="s">
        <v>349</v>
      </c>
    </row>
    <row r="2569" spans="1:14" ht="95.25" customHeight="1" x14ac:dyDescent="0.25">
      <c r="A2569" s="86">
        <v>2561</v>
      </c>
      <c r="B2569" s="50" t="s">
        <v>2148</v>
      </c>
      <c r="C2569" s="69" t="s">
        <v>2149</v>
      </c>
      <c r="D2569" s="69" t="s">
        <v>45</v>
      </c>
      <c r="E2569" s="69" t="s">
        <v>1405</v>
      </c>
      <c r="F2569" s="69" t="s">
        <v>1406</v>
      </c>
      <c r="G2569" s="87" t="s">
        <v>1407</v>
      </c>
      <c r="H2569" s="47">
        <v>30</v>
      </c>
      <c r="I2569" s="48">
        <v>1</v>
      </c>
      <c r="J2569" s="50" t="s">
        <v>81</v>
      </c>
      <c r="K2569" s="46">
        <v>327750</v>
      </c>
      <c r="L2569" s="49">
        <v>327750</v>
      </c>
      <c r="M2569" s="50">
        <f t="shared" si="43"/>
        <v>1</v>
      </c>
      <c r="N2569" s="68" t="s">
        <v>349</v>
      </c>
    </row>
    <row r="2570" spans="1:14" ht="95.25" customHeight="1" x14ac:dyDescent="0.25">
      <c r="A2570" s="86">
        <v>2562</v>
      </c>
      <c r="B2570" s="50" t="s">
        <v>2148</v>
      </c>
      <c r="C2570" s="69" t="s">
        <v>2149</v>
      </c>
      <c r="D2570" s="69" t="s">
        <v>29</v>
      </c>
      <c r="E2570" s="69" t="s">
        <v>1379</v>
      </c>
      <c r="F2570" s="69" t="s">
        <v>1460</v>
      </c>
      <c r="G2570" s="69" t="s">
        <v>1460</v>
      </c>
      <c r="H2570" s="47">
        <v>7</v>
      </c>
      <c r="I2570" s="48">
        <v>132</v>
      </c>
      <c r="J2570" s="50" t="s">
        <v>81</v>
      </c>
      <c r="K2570" s="49">
        <v>373750</v>
      </c>
      <c r="L2570" s="49">
        <v>387021.93410116655</v>
      </c>
      <c r="M2570" s="50">
        <f t="shared" ref="M2570:M2633" si="44">IF(B2570=B2569,M2569+1,1)</f>
        <v>2</v>
      </c>
      <c r="N2570" s="68" t="s">
        <v>349</v>
      </c>
    </row>
    <row r="2571" spans="1:14" ht="95.25" customHeight="1" x14ac:dyDescent="0.25">
      <c r="A2571" s="86">
        <v>2563</v>
      </c>
      <c r="B2571" s="50" t="s">
        <v>2148</v>
      </c>
      <c r="C2571" s="69" t="s">
        <v>2149</v>
      </c>
      <c r="D2571" s="69" t="s">
        <v>45</v>
      </c>
      <c r="E2571" s="69" t="s">
        <v>1405</v>
      </c>
      <c r="F2571" s="69" t="s">
        <v>1719</v>
      </c>
      <c r="G2571" s="87" t="s">
        <v>1720</v>
      </c>
      <c r="H2571" s="47">
        <v>30</v>
      </c>
      <c r="I2571" s="48">
        <v>0.65</v>
      </c>
      <c r="J2571" s="50" t="s">
        <v>81</v>
      </c>
      <c r="K2571" s="46">
        <v>368000</v>
      </c>
      <c r="L2571" s="49">
        <v>368000</v>
      </c>
      <c r="M2571" s="50">
        <f t="shared" si="44"/>
        <v>3</v>
      </c>
      <c r="N2571" s="68" t="s">
        <v>349</v>
      </c>
    </row>
    <row r="2572" spans="1:14" ht="95.25" customHeight="1" x14ac:dyDescent="0.25">
      <c r="A2572" s="86">
        <v>2564</v>
      </c>
      <c r="B2572" s="50" t="s">
        <v>2148</v>
      </c>
      <c r="C2572" s="69" t="s">
        <v>2149</v>
      </c>
      <c r="D2572" s="69" t="s">
        <v>1438</v>
      </c>
      <c r="E2572" s="69" t="s">
        <v>1382</v>
      </c>
      <c r="F2572" s="69" t="s">
        <v>1725</v>
      </c>
      <c r="G2572" s="69" t="s">
        <v>1725</v>
      </c>
      <c r="H2572" s="47">
        <v>30</v>
      </c>
      <c r="I2572" s="48" t="s">
        <v>81</v>
      </c>
      <c r="J2572" s="50" t="s">
        <v>2150</v>
      </c>
      <c r="K2572" s="49">
        <v>450200</v>
      </c>
      <c r="L2572" s="49">
        <v>438248.20392407558</v>
      </c>
      <c r="M2572" s="50">
        <f t="shared" si="44"/>
        <v>4</v>
      </c>
      <c r="N2572" s="68" t="s">
        <v>349</v>
      </c>
    </row>
    <row r="2573" spans="1:14" ht="95.25" customHeight="1" x14ac:dyDescent="0.25">
      <c r="A2573" s="86">
        <v>2565</v>
      </c>
      <c r="B2573" s="50" t="s">
        <v>2148</v>
      </c>
      <c r="C2573" s="69" t="s">
        <v>2149</v>
      </c>
      <c r="D2573" s="69" t="s">
        <v>1438</v>
      </c>
      <c r="E2573" s="69" t="s">
        <v>1505</v>
      </c>
      <c r="F2573" s="69" t="s">
        <v>1930</v>
      </c>
      <c r="G2573" s="69" t="s">
        <v>1930</v>
      </c>
      <c r="H2573" s="47">
        <v>45</v>
      </c>
      <c r="I2573" s="48"/>
      <c r="J2573" s="50"/>
      <c r="K2573" s="49">
        <v>473775</v>
      </c>
      <c r="L2573" s="49">
        <v>499010.76152018801</v>
      </c>
      <c r="M2573" s="50">
        <f t="shared" si="44"/>
        <v>5</v>
      </c>
      <c r="N2573" s="68" t="s">
        <v>349</v>
      </c>
    </row>
    <row r="2574" spans="1:14" ht="95.25" customHeight="1" x14ac:dyDescent="0.25">
      <c r="A2574" s="86">
        <v>2566</v>
      </c>
      <c r="B2574" s="50" t="s">
        <v>2148</v>
      </c>
      <c r="C2574" s="69" t="s">
        <v>2149</v>
      </c>
      <c r="D2574" s="69" t="s">
        <v>138</v>
      </c>
      <c r="E2574" s="69" t="s">
        <v>1394</v>
      </c>
      <c r="F2574" s="69" t="s">
        <v>1410</v>
      </c>
      <c r="G2574" s="87" t="s">
        <v>1411</v>
      </c>
      <c r="H2574" s="50" t="s">
        <v>1356</v>
      </c>
      <c r="I2574" s="50" t="s">
        <v>81</v>
      </c>
      <c r="J2574" s="50" t="s">
        <v>81</v>
      </c>
      <c r="K2574" s="49">
        <v>489900</v>
      </c>
      <c r="L2574" s="49">
        <v>486228.49729345687</v>
      </c>
      <c r="M2574" s="50">
        <f t="shared" si="44"/>
        <v>6</v>
      </c>
      <c r="N2574" s="68" t="s">
        <v>349</v>
      </c>
    </row>
    <row r="2575" spans="1:14" ht="95.25" customHeight="1" x14ac:dyDescent="0.25">
      <c r="A2575" s="86">
        <v>2567</v>
      </c>
      <c r="B2575" s="50" t="s">
        <v>2148</v>
      </c>
      <c r="C2575" s="69" t="s">
        <v>2149</v>
      </c>
      <c r="D2575" s="69" t="s">
        <v>1438</v>
      </c>
      <c r="E2575" s="69" t="s">
        <v>1439</v>
      </c>
      <c r="F2575" s="69" t="s">
        <v>1440</v>
      </c>
      <c r="G2575" s="69" t="s">
        <v>1440</v>
      </c>
      <c r="H2575" s="47">
        <v>30</v>
      </c>
      <c r="I2575" s="48" t="s">
        <v>176</v>
      </c>
      <c r="J2575" s="50" t="s">
        <v>2150</v>
      </c>
      <c r="K2575" s="49">
        <v>498020.45</v>
      </c>
      <c r="L2575" s="49">
        <v>504949.19851622527</v>
      </c>
      <c r="M2575" s="50">
        <f t="shared" si="44"/>
        <v>7</v>
      </c>
      <c r="N2575" s="68" t="s">
        <v>349</v>
      </c>
    </row>
    <row r="2576" spans="1:14" ht="95.25" customHeight="1" x14ac:dyDescent="0.25">
      <c r="A2576" s="86">
        <v>2568</v>
      </c>
      <c r="B2576" s="50" t="s">
        <v>2148</v>
      </c>
      <c r="C2576" s="69" t="s">
        <v>2149</v>
      </c>
      <c r="D2576" s="69" t="s">
        <v>47</v>
      </c>
      <c r="E2576" s="69" t="s">
        <v>1500</v>
      </c>
      <c r="F2576" s="69" t="s">
        <v>1466</v>
      </c>
      <c r="G2576" s="69" t="s">
        <v>1467</v>
      </c>
      <c r="H2576" s="47">
        <v>30</v>
      </c>
      <c r="I2576" s="48" t="s">
        <v>176</v>
      </c>
      <c r="J2576" s="50" t="s">
        <v>81</v>
      </c>
      <c r="K2576" s="49">
        <v>519742.5</v>
      </c>
      <c r="L2576" s="49">
        <v>544458.08468882763</v>
      </c>
      <c r="M2576" s="50">
        <f t="shared" si="44"/>
        <v>8</v>
      </c>
      <c r="N2576" s="68" t="s">
        <v>349</v>
      </c>
    </row>
    <row r="2577" spans="1:14" ht="95.25" customHeight="1" x14ac:dyDescent="0.25">
      <c r="A2577" s="86">
        <v>2569</v>
      </c>
      <c r="B2577" s="50" t="s">
        <v>2148</v>
      </c>
      <c r="C2577" s="69" t="s">
        <v>2149</v>
      </c>
      <c r="D2577" s="69" t="s">
        <v>848</v>
      </c>
      <c r="E2577" s="69" t="s">
        <v>849</v>
      </c>
      <c r="F2577" s="69" t="s">
        <v>1415</v>
      </c>
      <c r="G2577" s="87" t="s">
        <v>1416</v>
      </c>
      <c r="H2577" s="47">
        <v>90</v>
      </c>
      <c r="I2577" s="48" t="s">
        <v>81</v>
      </c>
      <c r="J2577" s="50" t="s">
        <v>81</v>
      </c>
      <c r="K2577" s="55">
        <v>556610.93999999994</v>
      </c>
      <c r="L2577" s="49">
        <v>553060.16585375939</v>
      </c>
      <c r="M2577" s="50">
        <f t="shared" si="44"/>
        <v>9</v>
      </c>
      <c r="N2577" s="68" t="s">
        <v>349</v>
      </c>
    </row>
    <row r="2578" spans="1:14" ht="95.25" customHeight="1" x14ac:dyDescent="0.25">
      <c r="A2578" s="86">
        <v>2570</v>
      </c>
      <c r="B2578" s="50" t="s">
        <v>2148</v>
      </c>
      <c r="C2578" s="69" t="s">
        <v>2149</v>
      </c>
      <c r="D2578" s="69" t="s">
        <v>848</v>
      </c>
      <c r="E2578" s="69" t="s">
        <v>849</v>
      </c>
      <c r="F2578" s="69" t="s">
        <v>1424</v>
      </c>
      <c r="G2578" s="87" t="s">
        <v>1425</v>
      </c>
      <c r="H2578" s="47">
        <v>90</v>
      </c>
      <c r="I2578" s="48" t="s">
        <v>81</v>
      </c>
      <c r="J2578" s="50" t="s">
        <v>81</v>
      </c>
      <c r="K2578" s="55">
        <v>565286.04</v>
      </c>
      <c r="L2578" s="49">
        <v>561753.75098312763</v>
      </c>
      <c r="M2578" s="50">
        <f t="shared" si="44"/>
        <v>10</v>
      </c>
      <c r="N2578" s="68" t="s">
        <v>349</v>
      </c>
    </row>
    <row r="2579" spans="1:14" ht="95.25" customHeight="1" x14ac:dyDescent="0.25">
      <c r="A2579" s="86">
        <v>2571</v>
      </c>
      <c r="B2579" s="50" t="s">
        <v>2148</v>
      </c>
      <c r="C2579" s="69" t="s">
        <v>2149</v>
      </c>
      <c r="D2579" s="69" t="s">
        <v>8</v>
      </c>
      <c r="E2579" s="69" t="s">
        <v>388</v>
      </c>
      <c r="F2579" s="69" t="s">
        <v>1417</v>
      </c>
      <c r="G2579" s="87" t="s">
        <v>1418</v>
      </c>
      <c r="H2579" s="47" t="s">
        <v>391</v>
      </c>
      <c r="I2579" s="48" t="s">
        <v>1419</v>
      </c>
      <c r="J2579" s="50" t="s">
        <v>81</v>
      </c>
      <c r="K2579" s="49">
        <v>540000</v>
      </c>
      <c r="L2579" s="49">
        <v>571959.17241752474</v>
      </c>
      <c r="M2579" s="50">
        <f t="shared" si="44"/>
        <v>11</v>
      </c>
      <c r="N2579" s="68" t="s">
        <v>349</v>
      </c>
    </row>
    <row r="2580" spans="1:14" ht="95.25" customHeight="1" x14ac:dyDescent="0.25">
      <c r="A2580" s="86">
        <v>2572</v>
      </c>
      <c r="B2580" s="50" t="s">
        <v>2148</v>
      </c>
      <c r="C2580" s="69" t="s">
        <v>2149</v>
      </c>
      <c r="D2580" s="69" t="s">
        <v>8</v>
      </c>
      <c r="E2580" s="69" t="s">
        <v>388</v>
      </c>
      <c r="F2580" s="69" t="s">
        <v>1920</v>
      </c>
      <c r="G2580" s="87" t="s">
        <v>1422</v>
      </c>
      <c r="H2580" s="47" t="s">
        <v>391</v>
      </c>
      <c r="I2580" s="48" t="s">
        <v>1419</v>
      </c>
      <c r="J2580" s="50" t="s">
        <v>81</v>
      </c>
      <c r="K2580" s="49">
        <v>540000</v>
      </c>
      <c r="L2580" s="49">
        <v>571959.17241752474</v>
      </c>
      <c r="M2580" s="50">
        <f t="shared" si="44"/>
        <v>12</v>
      </c>
      <c r="N2580" s="68" t="s">
        <v>349</v>
      </c>
    </row>
    <row r="2581" spans="1:14" ht="95.25" customHeight="1" x14ac:dyDescent="0.25">
      <c r="A2581" s="86">
        <v>2573</v>
      </c>
      <c r="B2581" s="50" t="s">
        <v>2148</v>
      </c>
      <c r="C2581" s="69" t="s">
        <v>2149</v>
      </c>
      <c r="D2581" s="69" t="s">
        <v>44</v>
      </c>
      <c r="E2581" s="69" t="s">
        <v>1361</v>
      </c>
      <c r="F2581" s="69" t="s">
        <v>1415</v>
      </c>
      <c r="G2581" s="87" t="s">
        <v>1444</v>
      </c>
      <c r="H2581" s="47">
        <v>30</v>
      </c>
      <c r="I2581" s="48" t="s">
        <v>1363</v>
      </c>
      <c r="J2581" s="50" t="s">
        <v>1708</v>
      </c>
      <c r="K2581" s="49">
        <v>580680</v>
      </c>
      <c r="L2581" s="49">
        <v>576975.68270569935</v>
      </c>
      <c r="M2581" s="50">
        <f t="shared" si="44"/>
        <v>13</v>
      </c>
      <c r="N2581" s="68" t="s">
        <v>349</v>
      </c>
    </row>
    <row r="2582" spans="1:14" ht="95.25" customHeight="1" x14ac:dyDescent="0.25">
      <c r="A2582" s="86">
        <v>2574</v>
      </c>
      <c r="B2582" s="50" t="s">
        <v>2148</v>
      </c>
      <c r="C2582" s="69" t="s">
        <v>2149</v>
      </c>
      <c r="D2582" s="69" t="s">
        <v>44</v>
      </c>
      <c r="E2582" s="69" t="s">
        <v>1361</v>
      </c>
      <c r="F2582" s="69" t="s">
        <v>1424</v>
      </c>
      <c r="G2582" s="87" t="s">
        <v>1445</v>
      </c>
      <c r="H2582" s="47">
        <v>30</v>
      </c>
      <c r="I2582" s="48" t="s">
        <v>1363</v>
      </c>
      <c r="J2582" s="50" t="s">
        <v>1708</v>
      </c>
      <c r="K2582" s="49">
        <v>590680.01</v>
      </c>
      <c r="L2582" s="49">
        <v>586989.0423054694</v>
      </c>
      <c r="M2582" s="50">
        <f t="shared" si="44"/>
        <v>14</v>
      </c>
      <c r="N2582" s="68" t="s">
        <v>349</v>
      </c>
    </row>
    <row r="2583" spans="1:14" ht="95.25" customHeight="1" x14ac:dyDescent="0.25">
      <c r="A2583" s="86">
        <v>2575</v>
      </c>
      <c r="B2583" s="50" t="s">
        <v>2148</v>
      </c>
      <c r="C2583" s="69" t="s">
        <v>2149</v>
      </c>
      <c r="D2583" s="69" t="s">
        <v>848</v>
      </c>
      <c r="E2583" s="69" t="s">
        <v>849</v>
      </c>
      <c r="F2583" s="69" t="s">
        <v>1430</v>
      </c>
      <c r="G2583" s="87" t="s">
        <v>1431</v>
      </c>
      <c r="H2583" s="47">
        <v>90</v>
      </c>
      <c r="I2583" s="48" t="s">
        <v>81</v>
      </c>
      <c r="J2583" s="50" t="s">
        <v>81</v>
      </c>
      <c r="K2583" s="55">
        <v>592550.6399999999</v>
      </c>
      <c r="L2583" s="49">
        <v>588722.97403739218</v>
      </c>
      <c r="M2583" s="50">
        <f t="shared" si="44"/>
        <v>15</v>
      </c>
      <c r="N2583" s="68" t="s">
        <v>349</v>
      </c>
    </row>
    <row r="2584" spans="1:14" ht="95.25" customHeight="1" x14ac:dyDescent="0.25">
      <c r="A2584" s="86">
        <v>2576</v>
      </c>
      <c r="B2584" s="50" t="s">
        <v>2148</v>
      </c>
      <c r="C2584" s="69" t="s">
        <v>2149</v>
      </c>
      <c r="D2584" s="69" t="s">
        <v>8</v>
      </c>
      <c r="E2584" s="69" t="s">
        <v>388</v>
      </c>
      <c r="F2584" s="69" t="s">
        <v>2151</v>
      </c>
      <c r="G2584" s="87" t="s">
        <v>2152</v>
      </c>
      <c r="H2584" s="47" t="s">
        <v>391</v>
      </c>
      <c r="I2584" s="48" t="s">
        <v>1419</v>
      </c>
      <c r="J2584" s="50" t="s">
        <v>81</v>
      </c>
      <c r="K2584" s="49">
        <v>570000</v>
      </c>
      <c r="L2584" s="49">
        <v>603734.68199627625</v>
      </c>
      <c r="M2584" s="50">
        <f t="shared" si="44"/>
        <v>16</v>
      </c>
      <c r="N2584" s="68" t="s">
        <v>349</v>
      </c>
    </row>
    <row r="2585" spans="1:14" ht="95.25" customHeight="1" x14ac:dyDescent="0.25">
      <c r="A2585" s="86">
        <v>2577</v>
      </c>
      <c r="B2585" s="50" t="s">
        <v>2148</v>
      </c>
      <c r="C2585" s="69" t="s">
        <v>2149</v>
      </c>
      <c r="D2585" s="69" t="s">
        <v>8</v>
      </c>
      <c r="E2585" s="69" t="s">
        <v>388</v>
      </c>
      <c r="F2585" s="69" t="s">
        <v>2153</v>
      </c>
      <c r="G2585" s="87" t="s">
        <v>2154</v>
      </c>
      <c r="H2585" s="47" t="s">
        <v>391</v>
      </c>
      <c r="I2585" s="48" t="s">
        <v>1419</v>
      </c>
      <c r="J2585" s="50" t="s">
        <v>81</v>
      </c>
      <c r="K2585" s="49">
        <v>570000</v>
      </c>
      <c r="L2585" s="49">
        <v>603734.68199627625</v>
      </c>
      <c r="M2585" s="50">
        <f t="shared" si="44"/>
        <v>17</v>
      </c>
      <c r="N2585" s="68" t="s">
        <v>349</v>
      </c>
    </row>
    <row r="2586" spans="1:14" ht="95.25" customHeight="1" x14ac:dyDescent="0.25">
      <c r="A2586" s="86">
        <v>2578</v>
      </c>
      <c r="B2586" s="50" t="s">
        <v>2148</v>
      </c>
      <c r="C2586" s="69" t="s">
        <v>2149</v>
      </c>
      <c r="D2586" s="69" t="s">
        <v>1353</v>
      </c>
      <c r="E2586" s="69" t="s">
        <v>1354</v>
      </c>
      <c r="F2586" s="69" t="s">
        <v>2155</v>
      </c>
      <c r="G2586" s="87" t="s">
        <v>1443</v>
      </c>
      <c r="H2586" s="50" t="s">
        <v>1356</v>
      </c>
      <c r="I2586" s="48" t="s">
        <v>81</v>
      </c>
      <c r="J2586" s="50" t="s">
        <v>81</v>
      </c>
      <c r="K2586" s="49">
        <v>599559</v>
      </c>
      <c r="L2586" s="49">
        <v>594740.41527765465</v>
      </c>
      <c r="M2586" s="50">
        <f t="shared" si="44"/>
        <v>18</v>
      </c>
      <c r="N2586" s="68" t="s">
        <v>349</v>
      </c>
    </row>
    <row r="2587" spans="1:14" ht="95.25" customHeight="1" x14ac:dyDescent="0.25">
      <c r="A2587" s="86">
        <v>2579</v>
      </c>
      <c r="B2587" s="50" t="s">
        <v>2148</v>
      </c>
      <c r="C2587" s="69" t="s">
        <v>2149</v>
      </c>
      <c r="D2587" s="69" t="s">
        <v>1353</v>
      </c>
      <c r="E2587" s="69" t="s">
        <v>1354</v>
      </c>
      <c r="F2587" s="69" t="s">
        <v>2156</v>
      </c>
      <c r="G2587" s="87" t="s">
        <v>1447</v>
      </c>
      <c r="H2587" s="50" t="s">
        <v>1356</v>
      </c>
      <c r="I2587" s="48" t="s">
        <v>81</v>
      </c>
      <c r="J2587" s="50" t="s">
        <v>81</v>
      </c>
      <c r="K2587" s="49">
        <v>606349</v>
      </c>
      <c r="L2587" s="49">
        <v>601475.84485128336</v>
      </c>
      <c r="M2587" s="50">
        <f t="shared" si="44"/>
        <v>19</v>
      </c>
      <c r="N2587" s="68" t="s">
        <v>349</v>
      </c>
    </row>
    <row r="2588" spans="1:14" ht="95.25" customHeight="1" x14ac:dyDescent="0.25">
      <c r="A2588" s="86">
        <v>2580</v>
      </c>
      <c r="B2588" s="50" t="s">
        <v>2148</v>
      </c>
      <c r="C2588" s="69" t="s">
        <v>2149</v>
      </c>
      <c r="D2588" s="69" t="s">
        <v>44</v>
      </c>
      <c r="E2588" s="69" t="s">
        <v>1361</v>
      </c>
      <c r="F2588" s="69" t="s">
        <v>1430</v>
      </c>
      <c r="G2588" s="87" t="s">
        <v>1432</v>
      </c>
      <c r="H2588" s="47">
        <v>30</v>
      </c>
      <c r="I2588" s="48" t="s">
        <v>1363</v>
      </c>
      <c r="J2588" s="50" t="s">
        <v>1708</v>
      </c>
      <c r="K2588" s="49">
        <v>610680.02</v>
      </c>
      <c r="L2588" s="49">
        <v>606784.32433393621</v>
      </c>
      <c r="M2588" s="50">
        <f t="shared" si="44"/>
        <v>20</v>
      </c>
      <c r="N2588" s="68" t="s">
        <v>349</v>
      </c>
    </row>
    <row r="2589" spans="1:14" ht="95.25" customHeight="1" x14ac:dyDescent="0.25">
      <c r="A2589" s="86">
        <v>2581</v>
      </c>
      <c r="B2589" s="50" t="s">
        <v>2148</v>
      </c>
      <c r="C2589" s="69" t="s">
        <v>2149</v>
      </c>
      <c r="D2589" s="69" t="s">
        <v>138</v>
      </c>
      <c r="E2589" s="69" t="s">
        <v>1394</v>
      </c>
      <c r="F2589" s="69" t="s">
        <v>2157</v>
      </c>
      <c r="G2589" s="87" t="s">
        <v>2158</v>
      </c>
      <c r="H2589" s="50" t="s">
        <v>1356</v>
      </c>
      <c r="I2589" s="50" t="s">
        <v>81</v>
      </c>
      <c r="J2589" s="50" t="s">
        <v>81</v>
      </c>
      <c r="K2589" s="49">
        <v>615250</v>
      </c>
      <c r="L2589" s="49">
        <v>610156.96782479179</v>
      </c>
      <c r="M2589" s="50">
        <f t="shared" si="44"/>
        <v>21</v>
      </c>
      <c r="N2589" s="68" t="s">
        <v>349</v>
      </c>
    </row>
    <row r="2590" spans="1:14" ht="95.25" customHeight="1" x14ac:dyDescent="0.25">
      <c r="A2590" s="86">
        <v>2582</v>
      </c>
      <c r="B2590" s="50" t="s">
        <v>2148</v>
      </c>
      <c r="C2590" s="69" t="s">
        <v>2149</v>
      </c>
      <c r="D2590" s="69" t="s">
        <v>138</v>
      </c>
      <c r="E2590" s="69" t="s">
        <v>1394</v>
      </c>
      <c r="F2590" s="69" t="s">
        <v>2159</v>
      </c>
      <c r="G2590" s="69" t="s">
        <v>1456</v>
      </c>
      <c r="H2590" s="50" t="s">
        <v>1356</v>
      </c>
      <c r="I2590" s="50" t="s">
        <v>81</v>
      </c>
      <c r="J2590" s="50" t="s">
        <v>81</v>
      </c>
      <c r="K2590" s="49">
        <v>632500</v>
      </c>
      <c r="L2590" s="49">
        <v>627264.1725301597</v>
      </c>
      <c r="M2590" s="50">
        <f t="shared" si="44"/>
        <v>22</v>
      </c>
      <c r="N2590" s="68" t="s">
        <v>349</v>
      </c>
    </row>
    <row r="2591" spans="1:14" ht="95.25" customHeight="1" x14ac:dyDescent="0.25">
      <c r="A2591" s="86">
        <v>2583</v>
      </c>
      <c r="B2591" s="50" t="s">
        <v>2148</v>
      </c>
      <c r="C2591" s="69" t="s">
        <v>2149</v>
      </c>
      <c r="D2591" s="69" t="s">
        <v>848</v>
      </c>
      <c r="E2591" s="69" t="s">
        <v>849</v>
      </c>
      <c r="F2591" s="69" t="s">
        <v>1448</v>
      </c>
      <c r="G2591" s="87" t="s">
        <v>1449</v>
      </c>
      <c r="H2591" s="47">
        <v>90</v>
      </c>
      <c r="I2591" s="48" t="s">
        <v>81</v>
      </c>
      <c r="J2591" s="50" t="s">
        <v>81</v>
      </c>
      <c r="K2591" s="55">
        <v>677483.99999999977</v>
      </c>
      <c r="L2591" s="49">
        <v>672951.15511181054</v>
      </c>
      <c r="M2591" s="50">
        <f t="shared" si="44"/>
        <v>23</v>
      </c>
      <c r="N2591" s="68" t="s">
        <v>349</v>
      </c>
    </row>
    <row r="2592" spans="1:14" ht="95.25" customHeight="1" x14ac:dyDescent="0.25">
      <c r="A2592" s="86">
        <v>2584</v>
      </c>
      <c r="B2592" s="50" t="s">
        <v>2148</v>
      </c>
      <c r="C2592" s="69" t="s">
        <v>2149</v>
      </c>
      <c r="D2592" s="69" t="s">
        <v>848</v>
      </c>
      <c r="E2592" s="69" t="s">
        <v>849</v>
      </c>
      <c r="F2592" s="69" t="s">
        <v>2160</v>
      </c>
      <c r="G2592" s="87" t="s">
        <v>1451</v>
      </c>
      <c r="H2592" s="47">
        <v>90</v>
      </c>
      <c r="I2592" s="48" t="s">
        <v>81</v>
      </c>
      <c r="J2592" s="50" t="s">
        <v>81</v>
      </c>
      <c r="K2592" s="55">
        <v>700865.45999999985</v>
      </c>
      <c r="L2592" s="49">
        <v>696126.8899229985</v>
      </c>
      <c r="M2592" s="50">
        <f t="shared" si="44"/>
        <v>24</v>
      </c>
      <c r="N2592" s="68" t="s">
        <v>349</v>
      </c>
    </row>
    <row r="2593" spans="1:14" ht="95.25" customHeight="1" x14ac:dyDescent="0.25">
      <c r="A2593" s="86">
        <v>2585</v>
      </c>
      <c r="B2593" s="50" t="s">
        <v>2148</v>
      </c>
      <c r="C2593" s="69" t="s">
        <v>2149</v>
      </c>
      <c r="D2593" s="69" t="s">
        <v>138</v>
      </c>
      <c r="E2593" s="69" t="s">
        <v>1394</v>
      </c>
      <c r="F2593" s="69" t="s">
        <v>2161</v>
      </c>
      <c r="G2593" s="87" t="s">
        <v>1753</v>
      </c>
      <c r="H2593" s="50" t="s">
        <v>1356</v>
      </c>
      <c r="I2593" s="50" t="s">
        <v>81</v>
      </c>
      <c r="J2593" s="50" t="s">
        <v>81</v>
      </c>
      <c r="K2593" s="49">
        <v>718750</v>
      </c>
      <c r="L2593" s="49">
        <v>712800.19605699985</v>
      </c>
      <c r="M2593" s="50">
        <f t="shared" si="44"/>
        <v>25</v>
      </c>
      <c r="N2593" s="68" t="s">
        <v>349</v>
      </c>
    </row>
    <row r="2594" spans="1:14" ht="95.25" customHeight="1" x14ac:dyDescent="0.25">
      <c r="A2594" s="86">
        <v>2586</v>
      </c>
      <c r="B2594" s="50" t="s">
        <v>2148</v>
      </c>
      <c r="C2594" s="69" t="s">
        <v>2149</v>
      </c>
      <c r="D2594" s="69" t="s">
        <v>25</v>
      </c>
      <c r="E2594" s="69" t="s">
        <v>1347</v>
      </c>
      <c r="F2594" s="69" t="s">
        <v>1452</v>
      </c>
      <c r="G2594" s="87" t="s">
        <v>1453</v>
      </c>
      <c r="H2594" s="47">
        <v>90</v>
      </c>
      <c r="I2594" s="48" t="s">
        <v>81</v>
      </c>
      <c r="J2594" s="50" t="s">
        <v>1350</v>
      </c>
      <c r="K2594" s="49">
        <v>720780.26</v>
      </c>
      <c r="L2594" s="49">
        <v>715494.30660180864</v>
      </c>
      <c r="M2594" s="50">
        <f t="shared" si="44"/>
        <v>26</v>
      </c>
      <c r="N2594" s="68" t="s">
        <v>349</v>
      </c>
    </row>
    <row r="2595" spans="1:14" ht="95.25" customHeight="1" x14ac:dyDescent="0.25">
      <c r="A2595" s="86">
        <v>2587</v>
      </c>
      <c r="B2595" s="50" t="s">
        <v>2148</v>
      </c>
      <c r="C2595" s="69" t="s">
        <v>2149</v>
      </c>
      <c r="D2595" s="69" t="s">
        <v>24</v>
      </c>
      <c r="E2595" s="69" t="s">
        <v>2162</v>
      </c>
      <c r="F2595" s="69" t="s">
        <v>2163</v>
      </c>
      <c r="G2595" s="87" t="str">
        <f>F2595</f>
        <v>70S15E3A8 WX</v>
      </c>
      <c r="H2595" s="47">
        <v>10</v>
      </c>
      <c r="I2595" s="48" t="s">
        <v>1668</v>
      </c>
      <c r="J2595" s="50" t="s">
        <v>81</v>
      </c>
      <c r="K2595" s="46">
        <f>(1499554+15000)*1.15</f>
        <v>1741737.0999999999</v>
      </c>
      <c r="L2595" s="49">
        <v>1991322.1593478899</v>
      </c>
      <c r="M2595" s="50">
        <f t="shared" si="44"/>
        <v>27</v>
      </c>
      <c r="N2595" s="68" t="s">
        <v>349</v>
      </c>
    </row>
    <row r="2596" spans="1:14" ht="95.25" customHeight="1" x14ac:dyDescent="0.25">
      <c r="A2596" s="86">
        <v>2588</v>
      </c>
      <c r="B2596" s="50" t="s">
        <v>2148</v>
      </c>
      <c r="C2596" s="69" t="s">
        <v>2149</v>
      </c>
      <c r="D2596" s="69" t="s">
        <v>24</v>
      </c>
      <c r="E2596" s="69" t="s">
        <v>2162</v>
      </c>
      <c r="F2596" s="69" t="s">
        <v>2164</v>
      </c>
      <c r="G2596" s="87" t="str">
        <f>F2596</f>
        <v>70S15E3A8 D WX</v>
      </c>
      <c r="H2596" s="47">
        <v>10</v>
      </c>
      <c r="I2596" s="48" t="s">
        <v>1668</v>
      </c>
      <c r="J2596" s="50" t="s">
        <v>81</v>
      </c>
      <c r="K2596" s="46">
        <f>(1574260+15000)*1.15</f>
        <v>1827648.9999999998</v>
      </c>
      <c r="L2596" s="49">
        <v>2089544.9452216476</v>
      </c>
      <c r="M2596" s="50">
        <f t="shared" si="44"/>
        <v>28</v>
      </c>
      <c r="N2596" s="68" t="s">
        <v>349</v>
      </c>
    </row>
    <row r="2597" spans="1:14" ht="95.25" customHeight="1" x14ac:dyDescent="0.25">
      <c r="A2597" s="86">
        <v>2589</v>
      </c>
      <c r="B2597" s="50" t="s">
        <v>2165</v>
      </c>
      <c r="C2597" s="69" t="s">
        <v>2166</v>
      </c>
      <c r="D2597" s="69" t="s">
        <v>29</v>
      </c>
      <c r="E2597" s="69" t="s">
        <v>1379</v>
      </c>
      <c r="F2597" s="69" t="s">
        <v>1460</v>
      </c>
      <c r="G2597" s="69" t="s">
        <v>1460</v>
      </c>
      <c r="H2597" s="47">
        <v>7</v>
      </c>
      <c r="I2597" s="48">
        <v>132</v>
      </c>
      <c r="J2597" s="50" t="s">
        <v>81</v>
      </c>
      <c r="K2597" s="49">
        <v>373750</v>
      </c>
      <c r="L2597" s="49">
        <v>387021.93410116655</v>
      </c>
      <c r="M2597" s="50">
        <f t="shared" si="44"/>
        <v>1</v>
      </c>
      <c r="N2597" s="68" t="s">
        <v>349</v>
      </c>
    </row>
    <row r="2598" spans="1:14" ht="95.25" customHeight="1" x14ac:dyDescent="0.25">
      <c r="A2598" s="86">
        <v>2590</v>
      </c>
      <c r="B2598" s="50" t="s">
        <v>2165</v>
      </c>
      <c r="C2598" s="69" t="s">
        <v>2166</v>
      </c>
      <c r="D2598" s="69" t="s">
        <v>39</v>
      </c>
      <c r="E2598" s="69" t="s">
        <v>1732</v>
      </c>
      <c r="F2598" s="69" t="s">
        <v>1733</v>
      </c>
      <c r="G2598" s="69" t="s">
        <v>1733</v>
      </c>
      <c r="H2598" s="50">
        <v>30</v>
      </c>
      <c r="I2598" s="50" t="s">
        <v>1734</v>
      </c>
      <c r="J2598" s="50" t="s">
        <v>81</v>
      </c>
      <c r="K2598" s="49">
        <v>440000</v>
      </c>
      <c r="L2598" s="49">
        <v>439999.99999999994</v>
      </c>
      <c r="M2598" s="50">
        <f t="shared" si="44"/>
        <v>2</v>
      </c>
      <c r="N2598" s="68" t="s">
        <v>349</v>
      </c>
    </row>
    <row r="2599" spans="1:14" ht="95.25" customHeight="1" x14ac:dyDescent="0.25">
      <c r="A2599" s="86">
        <v>2591</v>
      </c>
      <c r="B2599" s="50" t="s">
        <v>2165</v>
      </c>
      <c r="C2599" s="69" t="s">
        <v>2166</v>
      </c>
      <c r="D2599" s="69" t="s">
        <v>45</v>
      </c>
      <c r="E2599" s="69" t="s">
        <v>1405</v>
      </c>
      <c r="F2599" s="69" t="s">
        <v>1462</v>
      </c>
      <c r="G2599" s="87" t="s">
        <v>1463</v>
      </c>
      <c r="H2599" s="47">
        <v>30</v>
      </c>
      <c r="I2599" s="48">
        <v>0.79</v>
      </c>
      <c r="J2599" s="50" t="s">
        <v>81</v>
      </c>
      <c r="K2599" s="46">
        <v>431249.99999999994</v>
      </c>
      <c r="L2599" s="49">
        <v>431249.99999999988</v>
      </c>
      <c r="M2599" s="50">
        <f t="shared" si="44"/>
        <v>3</v>
      </c>
      <c r="N2599" s="68" t="s">
        <v>349</v>
      </c>
    </row>
    <row r="2600" spans="1:14" ht="95.25" customHeight="1" x14ac:dyDescent="0.25">
      <c r="A2600" s="86">
        <v>2592</v>
      </c>
      <c r="B2600" s="50" t="s">
        <v>2165</v>
      </c>
      <c r="C2600" s="69" t="s">
        <v>2166</v>
      </c>
      <c r="D2600" s="69" t="s">
        <v>1438</v>
      </c>
      <c r="E2600" s="69" t="s">
        <v>1439</v>
      </c>
      <c r="F2600" s="69" t="s">
        <v>1440</v>
      </c>
      <c r="G2600" s="69" t="s">
        <v>1440</v>
      </c>
      <c r="H2600" s="47">
        <v>30</v>
      </c>
      <c r="I2600" s="48" t="s">
        <v>176</v>
      </c>
      <c r="J2600" s="50" t="s">
        <v>2150</v>
      </c>
      <c r="K2600" s="49">
        <v>498020.45</v>
      </c>
      <c r="L2600" s="49">
        <v>504949.19851622527</v>
      </c>
      <c r="M2600" s="50">
        <f t="shared" si="44"/>
        <v>4</v>
      </c>
      <c r="N2600" s="68" t="s">
        <v>349</v>
      </c>
    </row>
    <row r="2601" spans="1:14" ht="95.25" customHeight="1" x14ac:dyDescent="0.25">
      <c r="A2601" s="86">
        <v>2593</v>
      </c>
      <c r="B2601" s="50" t="s">
        <v>2165</v>
      </c>
      <c r="C2601" s="69" t="s">
        <v>2166</v>
      </c>
      <c r="D2601" s="69" t="s">
        <v>39</v>
      </c>
      <c r="E2601" s="69" t="s">
        <v>1465</v>
      </c>
      <c r="F2601" s="69" t="s">
        <v>2167</v>
      </c>
      <c r="G2601" s="69" t="s">
        <v>1467</v>
      </c>
      <c r="H2601" s="47">
        <v>30</v>
      </c>
      <c r="I2601" s="48" t="s">
        <v>176</v>
      </c>
      <c r="J2601" s="50" t="s">
        <v>81</v>
      </c>
      <c r="K2601" s="49">
        <v>516000</v>
      </c>
      <c r="L2601" s="49">
        <v>535850.19709044031</v>
      </c>
      <c r="M2601" s="50">
        <f t="shared" si="44"/>
        <v>5</v>
      </c>
      <c r="N2601" s="68" t="s">
        <v>349</v>
      </c>
    </row>
    <row r="2602" spans="1:14" ht="95.25" customHeight="1" x14ac:dyDescent="0.25">
      <c r="A2602" s="86">
        <v>2594</v>
      </c>
      <c r="B2602" s="50" t="s">
        <v>2165</v>
      </c>
      <c r="C2602" s="69" t="s">
        <v>2166</v>
      </c>
      <c r="D2602" s="69" t="s">
        <v>1438</v>
      </c>
      <c r="E2602" s="69" t="s">
        <v>1505</v>
      </c>
      <c r="F2602" s="69" t="s">
        <v>1506</v>
      </c>
      <c r="G2602" s="69" t="s">
        <v>1506</v>
      </c>
      <c r="H2602" s="47">
        <v>45</v>
      </c>
      <c r="I2602" s="48"/>
      <c r="J2602" s="50"/>
      <c r="K2602" s="49">
        <v>523225</v>
      </c>
      <c r="L2602" s="49">
        <v>551094.72998026561</v>
      </c>
      <c r="M2602" s="50">
        <f t="shared" si="44"/>
        <v>6</v>
      </c>
      <c r="N2602" s="68" t="s">
        <v>349</v>
      </c>
    </row>
    <row r="2603" spans="1:14" ht="95.25" customHeight="1" x14ac:dyDescent="0.25">
      <c r="A2603" s="86">
        <v>2595</v>
      </c>
      <c r="B2603" s="50" t="s">
        <v>2165</v>
      </c>
      <c r="C2603" s="69" t="s">
        <v>2166</v>
      </c>
      <c r="D2603" s="69" t="s">
        <v>848</v>
      </c>
      <c r="E2603" s="69" t="s">
        <v>849</v>
      </c>
      <c r="F2603" s="69" t="s">
        <v>1976</v>
      </c>
      <c r="G2603" s="87" t="s">
        <v>1977</v>
      </c>
      <c r="H2603" s="47">
        <v>90</v>
      </c>
      <c r="I2603" s="48" t="s">
        <v>81</v>
      </c>
      <c r="J2603" s="50" t="s">
        <v>81</v>
      </c>
      <c r="K2603" s="55">
        <v>592220.15999999992</v>
      </c>
      <c r="L2603" s="49">
        <v>588442.22485375497</v>
      </c>
      <c r="M2603" s="50">
        <f t="shared" si="44"/>
        <v>7</v>
      </c>
      <c r="N2603" s="68" t="s">
        <v>349</v>
      </c>
    </row>
    <row r="2604" spans="1:14" ht="95.25" customHeight="1" x14ac:dyDescent="0.25">
      <c r="A2604" s="86">
        <v>2596</v>
      </c>
      <c r="B2604" s="50" t="s">
        <v>2165</v>
      </c>
      <c r="C2604" s="69" t="s">
        <v>2166</v>
      </c>
      <c r="D2604" s="69" t="s">
        <v>848</v>
      </c>
      <c r="E2604" s="69" t="s">
        <v>849</v>
      </c>
      <c r="F2604" s="69" t="s">
        <v>1978</v>
      </c>
      <c r="G2604" s="87" t="s">
        <v>1979</v>
      </c>
      <c r="H2604" s="47">
        <v>90</v>
      </c>
      <c r="I2604" s="48" t="s">
        <v>81</v>
      </c>
      <c r="J2604" s="50" t="s">
        <v>81</v>
      </c>
      <c r="K2604" s="55">
        <v>613370.87999999989</v>
      </c>
      <c r="L2604" s="49">
        <v>609439.53263915493</v>
      </c>
      <c r="M2604" s="50">
        <f t="shared" si="44"/>
        <v>8</v>
      </c>
      <c r="N2604" s="68" t="s">
        <v>349</v>
      </c>
    </row>
    <row r="2605" spans="1:14" ht="95.25" customHeight="1" x14ac:dyDescent="0.25">
      <c r="A2605" s="86">
        <v>2597</v>
      </c>
      <c r="B2605" s="50" t="s">
        <v>2165</v>
      </c>
      <c r="C2605" s="69" t="s">
        <v>2166</v>
      </c>
      <c r="D2605" s="69" t="s">
        <v>25</v>
      </c>
      <c r="E2605" s="69" t="s">
        <v>1347</v>
      </c>
      <c r="F2605" s="69" t="s">
        <v>1471</v>
      </c>
      <c r="G2605" s="87" t="s">
        <v>1472</v>
      </c>
      <c r="H2605" s="47">
        <v>90</v>
      </c>
      <c r="I2605" s="48" t="s">
        <v>81</v>
      </c>
      <c r="J2605" s="50" t="s">
        <v>1350</v>
      </c>
      <c r="K2605" s="49">
        <v>640116.96</v>
      </c>
      <c r="L2605" s="49">
        <v>635551.17698110861</v>
      </c>
      <c r="M2605" s="50">
        <f t="shared" si="44"/>
        <v>9</v>
      </c>
      <c r="N2605" s="68" t="s">
        <v>349</v>
      </c>
    </row>
    <row r="2606" spans="1:14" ht="95.25" customHeight="1" x14ac:dyDescent="0.25">
      <c r="A2606" s="86">
        <v>2598</v>
      </c>
      <c r="B2606" s="50" t="s">
        <v>2165</v>
      </c>
      <c r="C2606" s="69" t="s">
        <v>2166</v>
      </c>
      <c r="D2606" s="69" t="s">
        <v>25</v>
      </c>
      <c r="E2606" s="69" t="s">
        <v>1347</v>
      </c>
      <c r="F2606" s="69" t="s">
        <v>1479</v>
      </c>
      <c r="G2606" s="87" t="s">
        <v>1480</v>
      </c>
      <c r="H2606" s="47">
        <v>90</v>
      </c>
      <c r="I2606" s="48" t="s">
        <v>81</v>
      </c>
      <c r="J2606" s="50" t="s">
        <v>1350</v>
      </c>
      <c r="K2606" s="49">
        <v>668975.06000000006</v>
      </c>
      <c r="L2606" s="49">
        <v>664203.43987450004</v>
      </c>
      <c r="M2606" s="50">
        <f t="shared" si="44"/>
        <v>10</v>
      </c>
      <c r="N2606" s="68" t="s">
        <v>349</v>
      </c>
    </row>
    <row r="2607" spans="1:14" ht="95.25" customHeight="1" x14ac:dyDescent="0.25">
      <c r="A2607" s="86">
        <v>2599</v>
      </c>
      <c r="B2607" s="50" t="s">
        <v>2165</v>
      </c>
      <c r="C2607" s="69" t="s">
        <v>2166</v>
      </c>
      <c r="D2607" s="69" t="s">
        <v>26</v>
      </c>
      <c r="E2607" s="69" t="s">
        <v>1394</v>
      </c>
      <c r="F2607" s="69" t="s">
        <v>2168</v>
      </c>
      <c r="G2607" s="87" t="s">
        <v>1485</v>
      </c>
      <c r="H2607" s="47">
        <v>90</v>
      </c>
      <c r="I2607" s="48" t="s">
        <v>1457</v>
      </c>
      <c r="J2607" s="50" t="s">
        <v>1434</v>
      </c>
      <c r="K2607" s="49">
        <v>668150</v>
      </c>
      <c r="L2607" s="49">
        <v>761021.33499148278</v>
      </c>
      <c r="M2607" s="50">
        <f t="shared" si="44"/>
        <v>11</v>
      </c>
      <c r="N2607" s="68" t="s">
        <v>349</v>
      </c>
    </row>
    <row r="2608" spans="1:14" ht="95.25" customHeight="1" x14ac:dyDescent="0.25">
      <c r="A2608" s="86">
        <v>2600</v>
      </c>
      <c r="B2608" s="50" t="s">
        <v>2165</v>
      </c>
      <c r="C2608" s="69" t="s">
        <v>2166</v>
      </c>
      <c r="D2608" s="69" t="s">
        <v>138</v>
      </c>
      <c r="E2608" s="69" t="s">
        <v>1394</v>
      </c>
      <c r="F2608" s="69" t="s">
        <v>1481</v>
      </c>
      <c r="G2608" s="87" t="s">
        <v>1482</v>
      </c>
      <c r="H2608" s="50" t="s">
        <v>1356</v>
      </c>
      <c r="I2608" s="48" t="s">
        <v>81</v>
      </c>
      <c r="J2608" s="50" t="s">
        <v>81</v>
      </c>
      <c r="K2608" s="49">
        <v>718750</v>
      </c>
      <c r="L2608" s="49">
        <v>713774.98189717578</v>
      </c>
      <c r="M2608" s="50">
        <f t="shared" si="44"/>
        <v>12</v>
      </c>
      <c r="N2608" s="68" t="s">
        <v>349</v>
      </c>
    </row>
    <row r="2609" spans="1:14" ht="95.25" customHeight="1" x14ac:dyDescent="0.25">
      <c r="A2609" s="86">
        <v>2601</v>
      </c>
      <c r="B2609" s="50" t="s">
        <v>2165</v>
      </c>
      <c r="C2609" s="69" t="s">
        <v>2166</v>
      </c>
      <c r="D2609" s="69" t="s">
        <v>848</v>
      </c>
      <c r="E2609" s="69" t="s">
        <v>849</v>
      </c>
      <c r="F2609" s="69" t="s">
        <v>1486</v>
      </c>
      <c r="G2609" s="87" t="s">
        <v>1487</v>
      </c>
      <c r="H2609" s="47">
        <v>90</v>
      </c>
      <c r="I2609" s="48" t="s">
        <v>81</v>
      </c>
      <c r="J2609" s="50" t="s">
        <v>81</v>
      </c>
      <c r="K2609" s="55">
        <v>766217.88000000012</v>
      </c>
      <c r="L2609" s="49">
        <v>761368.45309737208</v>
      </c>
      <c r="M2609" s="50">
        <f t="shared" si="44"/>
        <v>13</v>
      </c>
      <c r="N2609" s="68" t="s">
        <v>349</v>
      </c>
    </row>
    <row r="2610" spans="1:14" ht="95.25" customHeight="1" x14ac:dyDescent="0.25">
      <c r="A2610" s="86">
        <v>2602</v>
      </c>
      <c r="B2610" s="50" t="s">
        <v>2165</v>
      </c>
      <c r="C2610" s="69" t="s">
        <v>2166</v>
      </c>
      <c r="D2610" s="69" t="s">
        <v>25</v>
      </c>
      <c r="E2610" s="69" t="s">
        <v>1347</v>
      </c>
      <c r="F2610" s="69" t="s">
        <v>1488</v>
      </c>
      <c r="G2610" s="87" t="s">
        <v>1489</v>
      </c>
      <c r="H2610" s="47">
        <v>90</v>
      </c>
      <c r="I2610" s="48" t="s">
        <v>81</v>
      </c>
      <c r="J2610" s="50" t="s">
        <v>1350</v>
      </c>
      <c r="K2610" s="49">
        <v>750050.06</v>
      </c>
      <c r="L2610" s="49">
        <v>744474.10120678367</v>
      </c>
      <c r="M2610" s="50">
        <f t="shared" si="44"/>
        <v>14</v>
      </c>
      <c r="N2610" s="68" t="s">
        <v>349</v>
      </c>
    </row>
    <row r="2611" spans="1:14" ht="95.25" customHeight="1" x14ac:dyDescent="0.25">
      <c r="A2611" s="86">
        <v>2603</v>
      </c>
      <c r="B2611" s="50" t="s">
        <v>2165</v>
      </c>
      <c r="C2611" s="69" t="s">
        <v>2166</v>
      </c>
      <c r="D2611" s="69" t="s">
        <v>848</v>
      </c>
      <c r="E2611" s="69" t="s">
        <v>849</v>
      </c>
      <c r="F2611" s="69" t="s">
        <v>1491</v>
      </c>
      <c r="G2611" s="87" t="s">
        <v>1492</v>
      </c>
      <c r="H2611" s="47">
        <v>90</v>
      </c>
      <c r="I2611" s="48" t="s">
        <v>81</v>
      </c>
      <c r="J2611" s="50" t="s">
        <v>81</v>
      </c>
      <c r="K2611" s="55">
        <v>790342.91999999993</v>
      </c>
      <c r="L2611" s="49">
        <v>785277.28572550591</v>
      </c>
      <c r="M2611" s="50">
        <f t="shared" si="44"/>
        <v>15</v>
      </c>
      <c r="N2611" s="68" t="s">
        <v>349</v>
      </c>
    </row>
    <row r="2612" spans="1:14" ht="95.25" customHeight="1" x14ac:dyDescent="0.25">
      <c r="A2612" s="86">
        <v>2604</v>
      </c>
      <c r="B2612" s="50" t="s">
        <v>2165</v>
      </c>
      <c r="C2612" s="69" t="s">
        <v>2166</v>
      </c>
      <c r="D2612" s="69" t="s">
        <v>848</v>
      </c>
      <c r="E2612" s="69" t="s">
        <v>849</v>
      </c>
      <c r="F2612" s="69" t="s">
        <v>1493</v>
      </c>
      <c r="G2612" s="87" t="s">
        <v>1494</v>
      </c>
      <c r="H2612" s="47">
        <v>90</v>
      </c>
      <c r="I2612" s="48" t="s">
        <v>81</v>
      </c>
      <c r="J2612" s="50" t="s">
        <v>81</v>
      </c>
      <c r="K2612" s="55">
        <v>792656.28</v>
      </c>
      <c r="L2612" s="49">
        <v>787583.78155147354</v>
      </c>
      <c r="M2612" s="50">
        <f t="shared" si="44"/>
        <v>16</v>
      </c>
      <c r="N2612" s="68" t="s">
        <v>349</v>
      </c>
    </row>
    <row r="2613" spans="1:14" ht="95.25" customHeight="1" x14ac:dyDescent="0.25">
      <c r="A2613" s="86">
        <v>2605</v>
      </c>
      <c r="B2613" s="50" t="s">
        <v>2165</v>
      </c>
      <c r="C2613" s="69" t="s">
        <v>2166</v>
      </c>
      <c r="D2613" s="69" t="s">
        <v>1438</v>
      </c>
      <c r="E2613" s="69" t="s">
        <v>1465</v>
      </c>
      <c r="F2613" s="69" t="s">
        <v>1497</v>
      </c>
      <c r="G2613" s="69" t="s">
        <v>1498</v>
      </c>
      <c r="H2613" s="47">
        <v>30</v>
      </c>
      <c r="I2613" s="48" t="s">
        <v>81</v>
      </c>
      <c r="J2613" s="50" t="s">
        <v>2150</v>
      </c>
      <c r="K2613" s="49">
        <v>839512.95</v>
      </c>
      <c r="L2613" s="49">
        <v>831079.11722649261</v>
      </c>
      <c r="M2613" s="50">
        <f t="shared" si="44"/>
        <v>17</v>
      </c>
      <c r="N2613" s="68" t="s">
        <v>349</v>
      </c>
    </row>
    <row r="2614" spans="1:14" ht="95.25" customHeight="1" x14ac:dyDescent="0.25">
      <c r="A2614" s="86">
        <v>2606</v>
      </c>
      <c r="B2614" s="50" t="s">
        <v>2165</v>
      </c>
      <c r="C2614" s="69" t="s">
        <v>2166</v>
      </c>
      <c r="D2614" s="69" t="s">
        <v>39</v>
      </c>
      <c r="E2614" s="69" t="s">
        <v>1465</v>
      </c>
      <c r="F2614" s="69" t="s">
        <v>1504</v>
      </c>
      <c r="G2614" s="69" t="s">
        <v>1498</v>
      </c>
      <c r="H2614" s="47">
        <v>90</v>
      </c>
      <c r="I2614" s="48" t="s">
        <v>176</v>
      </c>
      <c r="J2614" s="50" t="s">
        <v>81</v>
      </c>
      <c r="K2614" s="49">
        <v>890000</v>
      </c>
      <c r="L2614" s="49">
        <v>924237.74304358894</v>
      </c>
      <c r="M2614" s="50">
        <f t="shared" si="44"/>
        <v>18</v>
      </c>
      <c r="N2614" s="68" t="s">
        <v>349</v>
      </c>
    </row>
    <row r="2615" spans="1:14" ht="95.25" customHeight="1" x14ac:dyDescent="0.25">
      <c r="A2615" s="86">
        <v>2607</v>
      </c>
      <c r="B2615" s="50" t="s">
        <v>2165</v>
      </c>
      <c r="C2615" s="69" t="s">
        <v>2169</v>
      </c>
      <c r="D2615" s="69" t="s">
        <v>47</v>
      </c>
      <c r="E2615" s="69" t="s">
        <v>1500</v>
      </c>
      <c r="F2615" s="69" t="s">
        <v>1501</v>
      </c>
      <c r="G2615" s="87" t="s">
        <v>1498</v>
      </c>
      <c r="H2615" s="47">
        <v>7</v>
      </c>
      <c r="I2615" s="48" t="s">
        <v>1502</v>
      </c>
      <c r="J2615" s="50" t="s">
        <v>81</v>
      </c>
      <c r="K2615" s="49">
        <v>908557.5</v>
      </c>
      <c r="L2615" s="49">
        <v>971703.4242402165</v>
      </c>
      <c r="M2615" s="50">
        <f t="shared" si="44"/>
        <v>19</v>
      </c>
      <c r="N2615" s="68" t="s">
        <v>349</v>
      </c>
    </row>
    <row r="2616" spans="1:14" ht="95.25" customHeight="1" x14ac:dyDescent="0.25">
      <c r="A2616" s="86">
        <v>2608</v>
      </c>
      <c r="B2616" s="50" t="s">
        <v>2170</v>
      </c>
      <c r="C2616" s="69" t="s">
        <v>2171</v>
      </c>
      <c r="D2616" s="69" t="s">
        <v>29</v>
      </c>
      <c r="E2616" s="69" t="s">
        <v>1379</v>
      </c>
      <c r="F2616" s="69" t="s">
        <v>1519</v>
      </c>
      <c r="G2616" s="69" t="s">
        <v>1519</v>
      </c>
      <c r="H2616" s="47">
        <v>7</v>
      </c>
      <c r="I2616" s="48">
        <v>132</v>
      </c>
      <c r="J2616" s="50" t="s">
        <v>81</v>
      </c>
      <c r="K2616" s="49">
        <v>487600</v>
      </c>
      <c r="L2616" s="49">
        <v>504914.76941198338</v>
      </c>
      <c r="M2616" s="50">
        <f t="shared" si="44"/>
        <v>1</v>
      </c>
      <c r="N2616" s="68" t="s">
        <v>349</v>
      </c>
    </row>
    <row r="2617" spans="1:14" ht="95.25" customHeight="1" x14ac:dyDescent="0.25">
      <c r="A2617" s="86">
        <v>2609</v>
      </c>
      <c r="B2617" s="50" t="s">
        <v>2170</v>
      </c>
      <c r="C2617" s="69" t="s">
        <v>2171</v>
      </c>
      <c r="D2617" s="69" t="s">
        <v>39</v>
      </c>
      <c r="E2617" s="69" t="s">
        <v>1382</v>
      </c>
      <c r="F2617" s="69" t="s">
        <v>2172</v>
      </c>
      <c r="G2617" s="69" t="s">
        <v>1968</v>
      </c>
      <c r="H2617" s="47">
        <v>20</v>
      </c>
      <c r="I2617" s="48"/>
      <c r="J2617" s="50" t="s">
        <v>2173</v>
      </c>
      <c r="K2617" s="49">
        <v>500000</v>
      </c>
      <c r="L2617" s="49">
        <v>526632.64368127065</v>
      </c>
      <c r="M2617" s="50">
        <f t="shared" si="44"/>
        <v>2</v>
      </c>
      <c r="N2617" s="68" t="s">
        <v>349</v>
      </c>
    </row>
    <row r="2618" spans="1:14" ht="95.25" customHeight="1" x14ac:dyDescent="0.25">
      <c r="A2618" s="86">
        <v>2610</v>
      </c>
      <c r="B2618" s="50" t="s">
        <v>2170</v>
      </c>
      <c r="C2618" s="69" t="s">
        <v>2171</v>
      </c>
      <c r="D2618" s="69" t="s">
        <v>1438</v>
      </c>
      <c r="E2618" s="69" t="s">
        <v>1382</v>
      </c>
      <c r="F2618" s="69" t="s">
        <v>1511</v>
      </c>
      <c r="G2618" s="87" t="s">
        <v>1511</v>
      </c>
      <c r="H2618" s="47">
        <v>30</v>
      </c>
      <c r="I2618" s="48" t="s">
        <v>176</v>
      </c>
      <c r="J2618" s="50" t="s">
        <v>2150</v>
      </c>
      <c r="K2618" s="49">
        <v>523800</v>
      </c>
      <c r="L2618" s="49">
        <v>509894.28968332027</v>
      </c>
      <c r="M2618" s="50">
        <f t="shared" si="44"/>
        <v>3</v>
      </c>
      <c r="N2618" s="68" t="s">
        <v>349</v>
      </c>
    </row>
    <row r="2619" spans="1:14" ht="95.25" customHeight="1" x14ac:dyDescent="0.25">
      <c r="A2619" s="86">
        <v>2611</v>
      </c>
      <c r="B2619" s="50" t="s">
        <v>2170</v>
      </c>
      <c r="C2619" s="69" t="s">
        <v>2171</v>
      </c>
      <c r="D2619" s="69" t="s">
        <v>45</v>
      </c>
      <c r="E2619" s="69" t="s">
        <v>1405</v>
      </c>
      <c r="F2619" s="69" t="s">
        <v>1513</v>
      </c>
      <c r="G2619" s="87" t="s">
        <v>1514</v>
      </c>
      <c r="H2619" s="47">
        <v>30</v>
      </c>
      <c r="I2619" s="48">
        <v>0.67</v>
      </c>
      <c r="J2619" s="50" t="s">
        <v>81</v>
      </c>
      <c r="K2619" s="46">
        <v>494499.99999999994</v>
      </c>
      <c r="L2619" s="49">
        <v>494499.99999999983</v>
      </c>
      <c r="M2619" s="50">
        <f t="shared" si="44"/>
        <v>4</v>
      </c>
      <c r="N2619" s="68" t="s">
        <v>349</v>
      </c>
    </row>
    <row r="2620" spans="1:14" ht="95.25" customHeight="1" x14ac:dyDescent="0.25">
      <c r="A2620" s="86">
        <v>2612</v>
      </c>
      <c r="B2620" s="50" t="s">
        <v>2170</v>
      </c>
      <c r="C2620" s="69" t="s">
        <v>2171</v>
      </c>
      <c r="D2620" s="69" t="s">
        <v>1438</v>
      </c>
      <c r="E2620" s="69" t="s">
        <v>1382</v>
      </c>
      <c r="F2620" s="69" t="s">
        <v>1520</v>
      </c>
      <c r="G2620" s="69" t="s">
        <v>1520</v>
      </c>
      <c r="H2620" s="47">
        <v>30</v>
      </c>
      <c r="I2620" s="48" t="s">
        <v>176</v>
      </c>
      <c r="J2620" s="50" t="s">
        <v>2150</v>
      </c>
      <c r="K2620" s="49">
        <v>542200</v>
      </c>
      <c r="L2620" s="49">
        <v>527805.81112313143</v>
      </c>
      <c r="M2620" s="50">
        <f t="shared" si="44"/>
        <v>5</v>
      </c>
      <c r="N2620" s="68" t="s">
        <v>349</v>
      </c>
    </row>
    <row r="2621" spans="1:14" ht="95.25" customHeight="1" x14ac:dyDescent="0.25">
      <c r="A2621" s="86">
        <v>2613</v>
      </c>
      <c r="B2621" s="50" t="s">
        <v>2170</v>
      </c>
      <c r="C2621" s="69" t="s">
        <v>2171</v>
      </c>
      <c r="D2621" s="69" t="s">
        <v>45</v>
      </c>
      <c r="E2621" s="69" t="s">
        <v>1405</v>
      </c>
      <c r="F2621" s="69" t="s">
        <v>1516</v>
      </c>
      <c r="G2621" s="87" t="s">
        <v>1517</v>
      </c>
      <c r="H2621" s="47">
        <v>30</v>
      </c>
      <c r="I2621" s="48">
        <v>0.87</v>
      </c>
      <c r="J2621" s="50" t="s">
        <v>81</v>
      </c>
      <c r="K2621" s="46">
        <v>517499.99999999994</v>
      </c>
      <c r="L2621" s="49">
        <v>517499.99999999983</v>
      </c>
      <c r="M2621" s="50">
        <f t="shared" si="44"/>
        <v>6</v>
      </c>
      <c r="N2621" s="68" t="s">
        <v>349</v>
      </c>
    </row>
    <row r="2622" spans="1:14" ht="95.25" customHeight="1" x14ac:dyDescent="0.25">
      <c r="A2622" s="86">
        <v>2614</v>
      </c>
      <c r="B2622" s="50" t="s">
        <v>2170</v>
      </c>
      <c r="C2622" s="69" t="s">
        <v>2171</v>
      </c>
      <c r="D2622" s="69" t="s">
        <v>1438</v>
      </c>
      <c r="E2622" s="69" t="s">
        <v>1382</v>
      </c>
      <c r="F2622" s="69" t="s">
        <v>1761</v>
      </c>
      <c r="G2622" s="69" t="s">
        <v>1761</v>
      </c>
      <c r="H2622" s="47">
        <v>30</v>
      </c>
      <c r="I2622" s="48" t="s">
        <v>176</v>
      </c>
      <c r="J2622" s="50" t="s">
        <v>2150</v>
      </c>
      <c r="K2622" s="49">
        <v>731950</v>
      </c>
      <c r="L2622" s="49">
        <v>712518.37597118411</v>
      </c>
      <c r="M2622" s="50">
        <f t="shared" si="44"/>
        <v>7</v>
      </c>
      <c r="N2622" s="68" t="s">
        <v>349</v>
      </c>
    </row>
    <row r="2623" spans="1:14" ht="95.25" customHeight="1" x14ac:dyDescent="0.25">
      <c r="A2623" s="86">
        <v>2615</v>
      </c>
      <c r="B2623" s="50" t="s">
        <v>2170</v>
      </c>
      <c r="C2623" s="69" t="s">
        <v>2171</v>
      </c>
      <c r="D2623" s="69" t="s">
        <v>1438</v>
      </c>
      <c r="E2623" s="69" t="s">
        <v>1382</v>
      </c>
      <c r="F2623" s="69" t="s">
        <v>1769</v>
      </c>
      <c r="G2623" s="69" t="s">
        <v>1769</v>
      </c>
      <c r="H2623" s="47">
        <v>30</v>
      </c>
      <c r="I2623" s="48" t="s">
        <v>176</v>
      </c>
      <c r="J2623" s="50" t="s">
        <v>2150</v>
      </c>
      <c r="K2623" s="49">
        <v>731950</v>
      </c>
      <c r="L2623" s="49">
        <v>712518.37597118411</v>
      </c>
      <c r="M2623" s="50">
        <f t="shared" si="44"/>
        <v>8</v>
      </c>
      <c r="N2623" s="68" t="s">
        <v>349</v>
      </c>
    </row>
    <row r="2624" spans="1:14" ht="95.25" customHeight="1" x14ac:dyDescent="0.25">
      <c r="A2624" s="86">
        <v>2616</v>
      </c>
      <c r="B2624" s="50" t="s">
        <v>2170</v>
      </c>
      <c r="C2624" s="69" t="s">
        <v>2171</v>
      </c>
      <c r="D2624" s="69" t="s">
        <v>1438</v>
      </c>
      <c r="E2624" s="69" t="s">
        <v>1526</v>
      </c>
      <c r="F2624" s="69" t="s">
        <v>1527</v>
      </c>
      <c r="G2624" s="87" t="s">
        <v>1535</v>
      </c>
      <c r="H2624" s="47">
        <v>30</v>
      </c>
      <c r="I2624" s="48" t="s">
        <v>176</v>
      </c>
      <c r="J2624" s="50" t="s">
        <v>2150</v>
      </c>
      <c r="K2624" s="49">
        <v>767600</v>
      </c>
      <c r="L2624" s="49">
        <v>778279.29511941643</v>
      </c>
      <c r="M2624" s="50">
        <f t="shared" si="44"/>
        <v>9</v>
      </c>
      <c r="N2624" s="68" t="s">
        <v>349</v>
      </c>
    </row>
    <row r="2625" spans="1:14" ht="95.25" customHeight="1" x14ac:dyDescent="0.25">
      <c r="A2625" s="86">
        <v>2617</v>
      </c>
      <c r="B2625" s="50" t="s">
        <v>2170</v>
      </c>
      <c r="C2625" s="69" t="s">
        <v>2171</v>
      </c>
      <c r="D2625" s="69" t="s">
        <v>1438</v>
      </c>
      <c r="E2625" s="69" t="s">
        <v>1526</v>
      </c>
      <c r="F2625" s="69" t="s">
        <v>1527</v>
      </c>
      <c r="G2625" s="87" t="s">
        <v>1528</v>
      </c>
      <c r="H2625" s="47">
        <v>30</v>
      </c>
      <c r="I2625" s="48" t="s">
        <v>176</v>
      </c>
      <c r="J2625" s="50" t="s">
        <v>2150</v>
      </c>
      <c r="K2625" s="49">
        <v>774500</v>
      </c>
      <c r="L2625" s="49">
        <v>785275.29190983332</v>
      </c>
      <c r="M2625" s="50">
        <f t="shared" si="44"/>
        <v>10</v>
      </c>
      <c r="N2625" s="68" t="s">
        <v>349</v>
      </c>
    </row>
    <row r="2626" spans="1:14" ht="95.25" customHeight="1" x14ac:dyDescent="0.25">
      <c r="A2626" s="86">
        <v>2618</v>
      </c>
      <c r="B2626" s="50" t="s">
        <v>2170</v>
      </c>
      <c r="C2626" s="69" t="s">
        <v>2171</v>
      </c>
      <c r="D2626" s="69" t="s">
        <v>1438</v>
      </c>
      <c r="E2626" s="69" t="s">
        <v>1526</v>
      </c>
      <c r="F2626" s="69" t="s">
        <v>1527</v>
      </c>
      <c r="G2626" s="87" t="s">
        <v>1544</v>
      </c>
      <c r="H2626" s="47">
        <v>30</v>
      </c>
      <c r="I2626" s="48" t="s">
        <v>176</v>
      </c>
      <c r="J2626" s="50" t="s">
        <v>2150</v>
      </c>
      <c r="K2626" s="49">
        <v>819350</v>
      </c>
      <c r="L2626" s="49">
        <v>830749.27104754269</v>
      </c>
      <c r="M2626" s="50">
        <f t="shared" si="44"/>
        <v>11</v>
      </c>
      <c r="N2626" s="68" t="s">
        <v>349</v>
      </c>
    </row>
    <row r="2627" spans="1:14" ht="95.25" customHeight="1" x14ac:dyDescent="0.25">
      <c r="A2627" s="86">
        <v>2619</v>
      </c>
      <c r="B2627" s="50" t="s">
        <v>2170</v>
      </c>
      <c r="C2627" s="69" t="s">
        <v>2171</v>
      </c>
      <c r="D2627" s="69" t="s">
        <v>138</v>
      </c>
      <c r="E2627" s="69" t="s">
        <v>1394</v>
      </c>
      <c r="F2627" s="69" t="s">
        <v>1522</v>
      </c>
      <c r="G2627" s="87" t="s">
        <v>1523</v>
      </c>
      <c r="H2627" s="50" t="s">
        <v>1356</v>
      </c>
      <c r="I2627" s="50" t="s">
        <v>81</v>
      </c>
      <c r="J2627" s="50" t="s">
        <v>81</v>
      </c>
      <c r="K2627" s="49">
        <v>816500</v>
      </c>
      <c r="L2627" s="49">
        <v>809790.23857472674</v>
      </c>
      <c r="M2627" s="50">
        <f t="shared" si="44"/>
        <v>12</v>
      </c>
      <c r="N2627" s="68" t="s">
        <v>349</v>
      </c>
    </row>
    <row r="2628" spans="1:14" ht="95.25" customHeight="1" x14ac:dyDescent="0.25">
      <c r="A2628" s="86">
        <v>2620</v>
      </c>
      <c r="B2628" s="50" t="s">
        <v>2170</v>
      </c>
      <c r="C2628" s="69" t="s">
        <v>2171</v>
      </c>
      <c r="D2628" s="69" t="s">
        <v>848</v>
      </c>
      <c r="E2628" s="69" t="s">
        <v>849</v>
      </c>
      <c r="F2628" s="69" t="s">
        <v>1531</v>
      </c>
      <c r="G2628" s="87" t="s">
        <v>1532</v>
      </c>
      <c r="H2628" s="47">
        <v>90</v>
      </c>
      <c r="I2628" s="48" t="s">
        <v>81</v>
      </c>
      <c r="J2628" s="50" t="s">
        <v>81</v>
      </c>
      <c r="K2628" s="55">
        <v>876185.1</v>
      </c>
      <c r="L2628" s="49">
        <v>870481.2452820933</v>
      </c>
      <c r="M2628" s="50">
        <f t="shared" si="44"/>
        <v>13</v>
      </c>
      <c r="N2628" s="68" t="s">
        <v>349</v>
      </c>
    </row>
    <row r="2629" spans="1:14" ht="95.25" customHeight="1" x14ac:dyDescent="0.25">
      <c r="A2629" s="86">
        <v>2621</v>
      </c>
      <c r="B2629" s="50" t="s">
        <v>2170</v>
      </c>
      <c r="C2629" s="69" t="s">
        <v>2171</v>
      </c>
      <c r="D2629" s="69" t="s">
        <v>25</v>
      </c>
      <c r="E2629" s="69" t="s">
        <v>1347</v>
      </c>
      <c r="F2629" s="69" t="s">
        <v>1533</v>
      </c>
      <c r="G2629" s="87" t="s">
        <v>1534</v>
      </c>
      <c r="H2629" s="47">
        <v>90</v>
      </c>
      <c r="I2629" s="48" t="s">
        <v>81</v>
      </c>
      <c r="J2629" s="50" t="s">
        <v>1350</v>
      </c>
      <c r="K2629" s="49">
        <v>888474.38</v>
      </c>
      <c r="L2629" s="49">
        <v>882137.12994975282</v>
      </c>
      <c r="M2629" s="50">
        <f t="shared" si="44"/>
        <v>14</v>
      </c>
      <c r="N2629" s="68" t="s">
        <v>349</v>
      </c>
    </row>
    <row r="2630" spans="1:14" ht="95.25" customHeight="1" x14ac:dyDescent="0.25">
      <c r="A2630" s="86">
        <v>2622</v>
      </c>
      <c r="B2630" s="50" t="s">
        <v>2170</v>
      </c>
      <c r="C2630" s="69" t="s">
        <v>2171</v>
      </c>
      <c r="D2630" s="69" t="s">
        <v>848</v>
      </c>
      <c r="E2630" s="69" t="s">
        <v>849</v>
      </c>
      <c r="F2630" s="69" t="s">
        <v>1536</v>
      </c>
      <c r="G2630" s="87" t="s">
        <v>1537</v>
      </c>
      <c r="H2630" s="47">
        <v>90</v>
      </c>
      <c r="I2630" s="48" t="s">
        <v>81</v>
      </c>
      <c r="J2630" s="50" t="s">
        <v>81</v>
      </c>
      <c r="K2630" s="55">
        <v>923856.84</v>
      </c>
      <c r="L2630" s="49">
        <v>917786.96129440691</v>
      </c>
      <c r="M2630" s="50">
        <f t="shared" si="44"/>
        <v>15</v>
      </c>
      <c r="N2630" s="68" t="s">
        <v>349</v>
      </c>
    </row>
    <row r="2631" spans="1:14" ht="95.25" customHeight="1" x14ac:dyDescent="0.25">
      <c r="A2631" s="86">
        <v>2623</v>
      </c>
      <c r="B2631" s="50" t="s">
        <v>2170</v>
      </c>
      <c r="C2631" s="69" t="s">
        <v>2171</v>
      </c>
      <c r="D2631" s="69" t="s">
        <v>25</v>
      </c>
      <c r="E2631" s="69" t="s">
        <v>1347</v>
      </c>
      <c r="F2631" s="69" t="s">
        <v>1916</v>
      </c>
      <c r="G2631" s="87" t="s">
        <v>1833</v>
      </c>
      <c r="H2631" s="47">
        <v>90</v>
      </c>
      <c r="I2631" s="48" t="s">
        <v>81</v>
      </c>
      <c r="J2631" s="50" t="s">
        <v>1350</v>
      </c>
      <c r="K2631" s="49">
        <v>906993.98</v>
      </c>
      <c r="L2631" s="49">
        <v>900524.63459768367</v>
      </c>
      <c r="M2631" s="50">
        <f t="shared" si="44"/>
        <v>16</v>
      </c>
      <c r="N2631" s="68" t="s">
        <v>349</v>
      </c>
    </row>
    <row r="2632" spans="1:14" ht="95.25" customHeight="1" x14ac:dyDescent="0.25">
      <c r="A2632" s="86">
        <v>2624</v>
      </c>
      <c r="B2632" s="50" t="s">
        <v>2170</v>
      </c>
      <c r="C2632" s="69" t="s">
        <v>2171</v>
      </c>
      <c r="D2632" s="69" t="s">
        <v>1438</v>
      </c>
      <c r="E2632" s="69" t="s">
        <v>1465</v>
      </c>
      <c r="F2632" s="69" t="s">
        <v>1561</v>
      </c>
      <c r="G2632" s="69" t="s">
        <v>1562</v>
      </c>
      <c r="H2632" s="47">
        <v>30</v>
      </c>
      <c r="I2632" s="48" t="s">
        <v>81</v>
      </c>
      <c r="J2632" s="50" t="s">
        <v>2150</v>
      </c>
      <c r="K2632" s="49">
        <v>934360.35</v>
      </c>
      <c r="L2632" s="49">
        <v>924973.67056629283</v>
      </c>
      <c r="M2632" s="50">
        <f t="shared" si="44"/>
        <v>17</v>
      </c>
      <c r="N2632" s="68" t="s">
        <v>349</v>
      </c>
    </row>
    <row r="2633" spans="1:14" ht="95.25" customHeight="1" x14ac:dyDescent="0.25">
      <c r="A2633" s="86">
        <v>2625</v>
      </c>
      <c r="B2633" s="50" t="s">
        <v>2170</v>
      </c>
      <c r="C2633" s="69" t="s">
        <v>2171</v>
      </c>
      <c r="D2633" s="69" t="s">
        <v>848</v>
      </c>
      <c r="E2633" s="69" t="s">
        <v>849</v>
      </c>
      <c r="F2633" s="69" t="s">
        <v>1542</v>
      </c>
      <c r="G2633" s="87" t="s">
        <v>1543</v>
      </c>
      <c r="H2633" s="47">
        <v>90</v>
      </c>
      <c r="I2633" s="48" t="s">
        <v>81</v>
      </c>
      <c r="J2633" s="50" t="s">
        <v>81</v>
      </c>
      <c r="K2633" s="55">
        <v>939885.11999999976</v>
      </c>
      <c r="L2633" s="49">
        <v>933785.47053331963</v>
      </c>
      <c r="M2633" s="50">
        <f t="shared" si="44"/>
        <v>18</v>
      </c>
      <c r="N2633" s="68" t="s">
        <v>349</v>
      </c>
    </row>
    <row r="2634" spans="1:14" ht="95.25" customHeight="1" x14ac:dyDescent="0.25">
      <c r="A2634" s="86">
        <v>2626</v>
      </c>
      <c r="B2634" s="50" t="s">
        <v>2170</v>
      </c>
      <c r="C2634" s="69" t="s">
        <v>2171</v>
      </c>
      <c r="D2634" s="69" t="s">
        <v>138</v>
      </c>
      <c r="E2634" s="69" t="s">
        <v>1394</v>
      </c>
      <c r="F2634" s="69" t="s">
        <v>1538</v>
      </c>
      <c r="G2634" s="87" t="s">
        <v>1539</v>
      </c>
      <c r="H2634" s="50" t="s">
        <v>1356</v>
      </c>
      <c r="I2634" s="50" t="s">
        <v>81</v>
      </c>
      <c r="J2634" s="50" t="s">
        <v>81</v>
      </c>
      <c r="K2634" s="49">
        <v>948750</v>
      </c>
      <c r="L2634" s="49">
        <v>941201.25845367694</v>
      </c>
      <c r="M2634" s="50">
        <f t="shared" ref="M2634:M2697" si="45">IF(B2634=B2633,M2633+1,1)</f>
        <v>19</v>
      </c>
      <c r="N2634" s="68" t="s">
        <v>349</v>
      </c>
    </row>
    <row r="2635" spans="1:14" ht="95.25" customHeight="1" x14ac:dyDescent="0.25">
      <c r="A2635" s="86">
        <v>2627</v>
      </c>
      <c r="B2635" s="50" t="s">
        <v>2170</v>
      </c>
      <c r="C2635" s="69" t="s">
        <v>2171</v>
      </c>
      <c r="D2635" s="69" t="s">
        <v>1438</v>
      </c>
      <c r="E2635" s="69" t="s">
        <v>1465</v>
      </c>
      <c r="F2635" s="69" t="s">
        <v>1565</v>
      </c>
      <c r="G2635" s="87" t="s">
        <v>1548</v>
      </c>
      <c r="H2635" s="47">
        <v>30</v>
      </c>
      <c r="I2635" s="48" t="s">
        <v>81</v>
      </c>
      <c r="J2635" s="50" t="s">
        <v>2150</v>
      </c>
      <c r="K2635" s="49">
        <v>956556.5</v>
      </c>
      <c r="L2635" s="49">
        <v>946946.83577812999</v>
      </c>
      <c r="M2635" s="50">
        <f t="shared" si="45"/>
        <v>20</v>
      </c>
      <c r="N2635" s="68" t="s">
        <v>349</v>
      </c>
    </row>
    <row r="2636" spans="1:14" ht="95.25" customHeight="1" x14ac:dyDescent="0.25">
      <c r="A2636" s="86">
        <v>2628</v>
      </c>
      <c r="B2636" s="50" t="s">
        <v>2170</v>
      </c>
      <c r="C2636" s="69" t="s">
        <v>2171</v>
      </c>
      <c r="D2636" s="69" t="s">
        <v>1438</v>
      </c>
      <c r="E2636" s="69" t="s">
        <v>1465</v>
      </c>
      <c r="F2636" s="69" t="s">
        <v>1566</v>
      </c>
      <c r="G2636" s="69" t="s">
        <v>1550</v>
      </c>
      <c r="H2636" s="47">
        <v>30</v>
      </c>
      <c r="I2636" s="48" t="s">
        <v>81</v>
      </c>
      <c r="J2636" s="50" t="s">
        <v>2150</v>
      </c>
      <c r="K2636" s="49">
        <v>959052</v>
      </c>
      <c r="L2636" s="49">
        <v>949417.26573044783</v>
      </c>
      <c r="M2636" s="50">
        <f t="shared" si="45"/>
        <v>21</v>
      </c>
      <c r="N2636" s="68" t="s">
        <v>349</v>
      </c>
    </row>
    <row r="2637" spans="1:14" ht="95.25" customHeight="1" x14ac:dyDescent="0.25">
      <c r="A2637" s="86">
        <v>2629</v>
      </c>
      <c r="B2637" s="50" t="s">
        <v>2170</v>
      </c>
      <c r="C2637" s="69" t="s">
        <v>2171</v>
      </c>
      <c r="D2637" s="69" t="s">
        <v>1438</v>
      </c>
      <c r="E2637" s="69" t="s">
        <v>1465</v>
      </c>
      <c r="F2637" s="69" t="s">
        <v>1567</v>
      </c>
      <c r="G2637" s="69" t="s">
        <v>1568</v>
      </c>
      <c r="H2637" s="47">
        <v>30</v>
      </c>
      <c r="I2637" s="48" t="s">
        <v>81</v>
      </c>
      <c r="J2637" s="50" t="s">
        <v>2150</v>
      </c>
      <c r="K2637" s="49">
        <v>968556.75</v>
      </c>
      <c r="L2637" s="49">
        <v>958826.53004192584</v>
      </c>
      <c r="M2637" s="50">
        <f t="shared" si="45"/>
        <v>22</v>
      </c>
      <c r="N2637" s="68" t="s">
        <v>349</v>
      </c>
    </row>
    <row r="2638" spans="1:14" ht="95.25" customHeight="1" x14ac:dyDescent="0.25">
      <c r="A2638" s="86">
        <v>2630</v>
      </c>
      <c r="B2638" s="50" t="s">
        <v>2170</v>
      </c>
      <c r="C2638" s="69" t="s">
        <v>2171</v>
      </c>
      <c r="D2638" s="69" t="s">
        <v>1438</v>
      </c>
      <c r="E2638" s="69" t="s">
        <v>1465</v>
      </c>
      <c r="F2638" s="69" t="s">
        <v>1569</v>
      </c>
      <c r="G2638" s="69" t="s">
        <v>1570</v>
      </c>
      <c r="H2638" s="47">
        <v>30</v>
      </c>
      <c r="I2638" s="48" t="s">
        <v>81</v>
      </c>
      <c r="J2638" s="50" t="s">
        <v>2150</v>
      </c>
      <c r="K2638" s="49">
        <v>974073.3</v>
      </c>
      <c r="L2638" s="49">
        <v>964287.66021762555</v>
      </c>
      <c r="M2638" s="50">
        <f t="shared" si="45"/>
        <v>23</v>
      </c>
      <c r="N2638" s="68" t="s">
        <v>349</v>
      </c>
    </row>
    <row r="2639" spans="1:14" ht="95.25" customHeight="1" x14ac:dyDescent="0.25">
      <c r="A2639" s="86">
        <v>2631</v>
      </c>
      <c r="B2639" s="50" t="s">
        <v>2170</v>
      </c>
      <c r="C2639" s="69" t="s">
        <v>2171</v>
      </c>
      <c r="D2639" s="69" t="s">
        <v>39</v>
      </c>
      <c r="E2639" s="69" t="s">
        <v>1465</v>
      </c>
      <c r="F2639" s="69" t="s">
        <v>2174</v>
      </c>
      <c r="G2639" s="69" t="s">
        <v>1548</v>
      </c>
      <c r="H2639" s="47">
        <v>90</v>
      </c>
      <c r="I2639" s="48" t="s">
        <v>176</v>
      </c>
      <c r="J2639" s="50" t="s">
        <v>81</v>
      </c>
      <c r="K2639" s="49">
        <v>976000</v>
      </c>
      <c r="L2639" s="49">
        <v>1013546.109225329</v>
      </c>
      <c r="M2639" s="50">
        <f t="shared" si="45"/>
        <v>24</v>
      </c>
      <c r="N2639" s="68" t="s">
        <v>349</v>
      </c>
    </row>
    <row r="2640" spans="1:14" ht="95.25" customHeight="1" x14ac:dyDescent="0.25">
      <c r="A2640" s="86">
        <v>2632</v>
      </c>
      <c r="B2640" s="50" t="s">
        <v>2170</v>
      </c>
      <c r="C2640" s="69" t="s">
        <v>2171</v>
      </c>
      <c r="D2640" s="69" t="s">
        <v>848</v>
      </c>
      <c r="E2640" s="69" t="s">
        <v>849</v>
      </c>
      <c r="F2640" s="69" t="s">
        <v>1545</v>
      </c>
      <c r="G2640" s="87" t="s">
        <v>1546</v>
      </c>
      <c r="H2640" s="47">
        <v>90</v>
      </c>
      <c r="I2640" s="48" t="s">
        <v>81</v>
      </c>
      <c r="J2640" s="50" t="s">
        <v>81</v>
      </c>
      <c r="K2640" s="55">
        <v>983673.71999999986</v>
      </c>
      <c r="L2640" s="49">
        <v>977240.48163545609</v>
      </c>
      <c r="M2640" s="50">
        <f t="shared" si="45"/>
        <v>25</v>
      </c>
      <c r="N2640" s="68" t="s">
        <v>349</v>
      </c>
    </row>
    <row r="2641" spans="1:14" ht="95.25" customHeight="1" x14ac:dyDescent="0.25">
      <c r="A2641" s="86">
        <v>2633</v>
      </c>
      <c r="B2641" s="50" t="s">
        <v>2170</v>
      </c>
      <c r="C2641" s="69" t="s">
        <v>2171</v>
      </c>
      <c r="D2641" s="69" t="s">
        <v>1438</v>
      </c>
      <c r="E2641" s="69" t="s">
        <v>1465</v>
      </c>
      <c r="F2641" s="69" t="s">
        <v>1575</v>
      </c>
      <c r="G2641" s="69" t="s">
        <v>1576</v>
      </c>
      <c r="H2641" s="47">
        <v>30</v>
      </c>
      <c r="I2641" s="48" t="s">
        <v>81</v>
      </c>
      <c r="J2641" s="50" t="s">
        <v>2150</v>
      </c>
      <c r="K2641" s="49">
        <v>983782.75</v>
      </c>
      <c r="L2641" s="49">
        <v>973899.56809201231</v>
      </c>
      <c r="M2641" s="50">
        <f t="shared" si="45"/>
        <v>26</v>
      </c>
      <c r="N2641" s="68" t="s">
        <v>349</v>
      </c>
    </row>
    <row r="2642" spans="1:14" ht="95.25" customHeight="1" x14ac:dyDescent="0.25">
      <c r="A2642" s="86">
        <v>2634</v>
      </c>
      <c r="B2642" s="50" t="s">
        <v>2170</v>
      </c>
      <c r="C2642" s="69" t="s">
        <v>2171</v>
      </c>
      <c r="D2642" s="69" t="s">
        <v>1438</v>
      </c>
      <c r="E2642" s="69" t="s">
        <v>1465</v>
      </c>
      <c r="F2642" s="69" t="s">
        <v>1577</v>
      </c>
      <c r="G2642" s="87" t="s">
        <v>1554</v>
      </c>
      <c r="H2642" s="47">
        <v>30</v>
      </c>
      <c r="I2642" s="48" t="s">
        <v>81</v>
      </c>
      <c r="J2642" s="50" t="s">
        <v>2150</v>
      </c>
      <c r="K2642" s="49">
        <v>997307.9</v>
      </c>
      <c r="L2642" s="49">
        <v>987288.84305478213</v>
      </c>
      <c r="M2642" s="50">
        <f t="shared" si="45"/>
        <v>27</v>
      </c>
      <c r="N2642" s="68" t="s">
        <v>349</v>
      </c>
    </row>
    <row r="2643" spans="1:14" ht="95.25" customHeight="1" x14ac:dyDescent="0.25">
      <c r="A2643" s="86">
        <v>2635</v>
      </c>
      <c r="B2643" s="50" t="s">
        <v>2170</v>
      </c>
      <c r="C2643" s="69" t="s">
        <v>2171</v>
      </c>
      <c r="D2643" s="69" t="s">
        <v>848</v>
      </c>
      <c r="E2643" s="69" t="s">
        <v>849</v>
      </c>
      <c r="F2643" s="69" t="s">
        <v>1551</v>
      </c>
      <c r="G2643" s="87" t="s">
        <v>1552</v>
      </c>
      <c r="H2643" s="47">
        <v>90</v>
      </c>
      <c r="I2643" s="48" t="s">
        <v>81</v>
      </c>
      <c r="J2643" s="50" t="s">
        <v>81</v>
      </c>
      <c r="K2643" s="55">
        <v>1014325.7399999999</v>
      </c>
      <c r="L2643" s="49">
        <v>1007641.086943868</v>
      </c>
      <c r="M2643" s="50">
        <f t="shared" si="45"/>
        <v>28</v>
      </c>
      <c r="N2643" s="68" t="s">
        <v>349</v>
      </c>
    </row>
    <row r="2644" spans="1:14" ht="95.25" customHeight="1" x14ac:dyDescent="0.25">
      <c r="A2644" s="86">
        <v>2636</v>
      </c>
      <c r="B2644" s="50" t="s">
        <v>2170</v>
      </c>
      <c r="C2644" s="69" t="s">
        <v>2171</v>
      </c>
      <c r="D2644" s="69" t="s">
        <v>1438</v>
      </c>
      <c r="E2644" s="69" t="s">
        <v>1465</v>
      </c>
      <c r="F2644" s="69" t="s">
        <v>1569</v>
      </c>
      <c r="G2644" s="69" t="s">
        <v>1859</v>
      </c>
      <c r="H2644" s="47">
        <v>30</v>
      </c>
      <c r="I2644" s="48" t="s">
        <v>81</v>
      </c>
      <c r="J2644" s="50" t="s">
        <v>2150</v>
      </c>
      <c r="K2644" s="49">
        <v>1016215.05</v>
      </c>
      <c r="L2644" s="49">
        <v>1006006.0498962834</v>
      </c>
      <c r="M2644" s="50">
        <f t="shared" si="45"/>
        <v>29</v>
      </c>
      <c r="N2644" s="68" t="s">
        <v>349</v>
      </c>
    </row>
    <row r="2645" spans="1:14" ht="95.25" customHeight="1" x14ac:dyDescent="0.25">
      <c r="A2645" s="86">
        <v>2637</v>
      </c>
      <c r="B2645" s="50" t="s">
        <v>2170</v>
      </c>
      <c r="C2645" s="69" t="s">
        <v>2171</v>
      </c>
      <c r="D2645" s="69" t="s">
        <v>1438</v>
      </c>
      <c r="E2645" s="69" t="s">
        <v>1465</v>
      </c>
      <c r="F2645" s="69" t="s">
        <v>1569</v>
      </c>
      <c r="G2645" s="69" t="s">
        <v>1557</v>
      </c>
      <c r="H2645" s="47">
        <v>30</v>
      </c>
      <c r="I2645" s="48" t="s">
        <v>81</v>
      </c>
      <c r="J2645" s="50" t="s">
        <v>2150</v>
      </c>
      <c r="K2645" s="49">
        <v>1022973.6</v>
      </c>
      <c r="L2645" s="49">
        <v>1012696.7028132288</v>
      </c>
      <c r="M2645" s="50">
        <f t="shared" si="45"/>
        <v>30</v>
      </c>
      <c r="N2645" s="68" t="s">
        <v>349</v>
      </c>
    </row>
    <row r="2646" spans="1:14" ht="95.25" customHeight="1" x14ac:dyDescent="0.25">
      <c r="A2646" s="86">
        <v>2638</v>
      </c>
      <c r="B2646" s="50" t="s">
        <v>2170</v>
      </c>
      <c r="C2646" s="69" t="s">
        <v>2171</v>
      </c>
      <c r="D2646" s="69" t="s">
        <v>138</v>
      </c>
      <c r="E2646" s="69" t="s">
        <v>1394</v>
      </c>
      <c r="F2646" s="69" t="s">
        <v>2175</v>
      </c>
      <c r="G2646" s="69" t="s">
        <v>2176</v>
      </c>
      <c r="H2646" s="50" t="s">
        <v>1356</v>
      </c>
      <c r="I2646" s="50" t="s">
        <v>81</v>
      </c>
      <c r="J2646" s="50" t="s">
        <v>81</v>
      </c>
      <c r="K2646" s="49">
        <v>1035000</v>
      </c>
      <c r="L2646" s="49">
        <v>1026723.4183596788</v>
      </c>
      <c r="M2646" s="50">
        <f t="shared" si="45"/>
        <v>31</v>
      </c>
      <c r="N2646" s="68" t="s">
        <v>349</v>
      </c>
    </row>
    <row r="2647" spans="1:14" ht="95.25" customHeight="1" x14ac:dyDescent="0.25">
      <c r="A2647" s="86">
        <v>2639</v>
      </c>
      <c r="B2647" s="50" t="s">
        <v>2170</v>
      </c>
      <c r="C2647" s="69" t="s">
        <v>2171</v>
      </c>
      <c r="D2647" s="69" t="s">
        <v>1438</v>
      </c>
      <c r="E2647" s="69" t="s">
        <v>1465</v>
      </c>
      <c r="F2647" s="69" t="s">
        <v>1578</v>
      </c>
      <c r="G2647" s="69" t="s">
        <v>1579</v>
      </c>
      <c r="H2647" s="47">
        <v>30</v>
      </c>
      <c r="I2647" s="48" t="s">
        <v>81</v>
      </c>
      <c r="J2647" s="50" t="s">
        <v>2150</v>
      </c>
      <c r="K2647" s="49">
        <v>1042330.4</v>
      </c>
      <c r="L2647" s="49">
        <v>1031859.0424249405</v>
      </c>
      <c r="M2647" s="50">
        <f t="shared" si="45"/>
        <v>32</v>
      </c>
      <c r="N2647" s="68" t="s">
        <v>349</v>
      </c>
    </row>
    <row r="2648" spans="1:14" ht="95.25" customHeight="1" x14ac:dyDescent="0.25">
      <c r="A2648" s="86">
        <v>2640</v>
      </c>
      <c r="B2648" s="50" t="s">
        <v>2170</v>
      </c>
      <c r="C2648" s="69" t="s">
        <v>2171</v>
      </c>
      <c r="D2648" s="69" t="s">
        <v>25</v>
      </c>
      <c r="E2648" s="69" t="s">
        <v>1347</v>
      </c>
      <c r="F2648" s="69" t="s">
        <v>2177</v>
      </c>
      <c r="G2648" s="87" t="s">
        <v>2071</v>
      </c>
      <c r="H2648" s="47">
        <v>90</v>
      </c>
      <c r="I2648" s="48" t="s">
        <v>81</v>
      </c>
      <c r="J2648" s="50" t="s">
        <v>1350</v>
      </c>
      <c r="K2648" s="49">
        <v>1023172.73</v>
      </c>
      <c r="L2648" s="49">
        <v>1015977.5016330484</v>
      </c>
      <c r="M2648" s="50">
        <f t="shared" si="45"/>
        <v>33</v>
      </c>
      <c r="N2648" s="68" t="s">
        <v>349</v>
      </c>
    </row>
    <row r="2649" spans="1:14" ht="95.25" customHeight="1" x14ac:dyDescent="0.25">
      <c r="A2649" s="86">
        <v>2641</v>
      </c>
      <c r="B2649" s="50" t="s">
        <v>2170</v>
      </c>
      <c r="C2649" s="69" t="s">
        <v>2171</v>
      </c>
      <c r="D2649" s="69" t="s">
        <v>1438</v>
      </c>
      <c r="E2649" s="69" t="s">
        <v>1465</v>
      </c>
      <c r="F2649" s="69" t="s">
        <v>1578</v>
      </c>
      <c r="G2649" s="69" t="s">
        <v>1564</v>
      </c>
      <c r="H2649" s="47">
        <v>30</v>
      </c>
      <c r="I2649" s="48" t="s">
        <v>81</v>
      </c>
      <c r="J2649" s="50" t="s">
        <v>2150</v>
      </c>
      <c r="K2649" s="49">
        <v>1049335.05</v>
      </c>
      <c r="L2649" s="49">
        <v>1038793.32299617</v>
      </c>
      <c r="M2649" s="50">
        <f t="shared" si="45"/>
        <v>34</v>
      </c>
      <c r="N2649" s="68" t="s">
        <v>349</v>
      </c>
    </row>
    <row r="2650" spans="1:14" ht="95.25" customHeight="1" x14ac:dyDescent="0.25">
      <c r="A2650" s="86">
        <v>2642</v>
      </c>
      <c r="B2650" s="50" t="s">
        <v>2170</v>
      </c>
      <c r="C2650" s="69" t="s">
        <v>2171</v>
      </c>
      <c r="D2650" s="69" t="s">
        <v>39</v>
      </c>
      <c r="E2650" s="69" t="s">
        <v>1465</v>
      </c>
      <c r="F2650" s="69" t="s">
        <v>1771</v>
      </c>
      <c r="G2650" s="69" t="s">
        <v>1570</v>
      </c>
      <c r="H2650" s="47">
        <v>45</v>
      </c>
      <c r="I2650" s="48" t="s">
        <v>176</v>
      </c>
      <c r="J2650" s="50" t="s">
        <v>81</v>
      </c>
      <c r="K2650" s="49">
        <v>1050000</v>
      </c>
      <c r="L2650" s="49">
        <v>1090392.8429165939</v>
      </c>
      <c r="M2650" s="50">
        <f t="shared" si="45"/>
        <v>35</v>
      </c>
      <c r="N2650" s="68" t="s">
        <v>349</v>
      </c>
    </row>
    <row r="2651" spans="1:14" ht="95.25" customHeight="1" x14ac:dyDescent="0.25">
      <c r="A2651" s="86">
        <v>2643</v>
      </c>
      <c r="B2651" s="50" t="s">
        <v>2170</v>
      </c>
      <c r="C2651" s="69" t="s">
        <v>2171</v>
      </c>
      <c r="D2651" s="69" t="s">
        <v>39</v>
      </c>
      <c r="E2651" s="69" t="s">
        <v>1465</v>
      </c>
      <c r="F2651" s="69" t="s">
        <v>1827</v>
      </c>
      <c r="G2651" s="69" t="s">
        <v>1568</v>
      </c>
      <c r="H2651" s="47">
        <v>60</v>
      </c>
      <c r="I2651" s="48" t="s">
        <v>176</v>
      </c>
      <c r="J2651" s="50" t="s">
        <v>81</v>
      </c>
      <c r="K2651" s="49">
        <v>1050000</v>
      </c>
      <c r="L2651" s="49">
        <v>1090392.8429165939</v>
      </c>
      <c r="M2651" s="50">
        <f t="shared" si="45"/>
        <v>36</v>
      </c>
      <c r="N2651" s="68" t="s">
        <v>349</v>
      </c>
    </row>
    <row r="2652" spans="1:14" ht="95.25" customHeight="1" x14ac:dyDescent="0.25">
      <c r="A2652" s="86">
        <v>2644</v>
      </c>
      <c r="B2652" s="50" t="s">
        <v>2170</v>
      </c>
      <c r="C2652" s="69" t="s">
        <v>2171</v>
      </c>
      <c r="D2652" s="69" t="s">
        <v>25</v>
      </c>
      <c r="E2652" s="69" t="s">
        <v>1347</v>
      </c>
      <c r="F2652" s="69" t="s">
        <v>2178</v>
      </c>
      <c r="G2652" s="87" t="s">
        <v>2179</v>
      </c>
      <c r="H2652" s="47">
        <v>80</v>
      </c>
      <c r="I2652" s="48" t="s">
        <v>81</v>
      </c>
      <c r="J2652" s="50" t="s">
        <v>1350</v>
      </c>
      <c r="K2652" s="49">
        <v>1038943.83</v>
      </c>
      <c r="L2652" s="49">
        <v>1031637.6949769475</v>
      </c>
      <c r="M2652" s="50">
        <f t="shared" si="45"/>
        <v>37</v>
      </c>
      <c r="N2652" s="68" t="s">
        <v>349</v>
      </c>
    </row>
    <row r="2653" spans="1:14" ht="95.25" customHeight="1" x14ac:dyDescent="0.25">
      <c r="A2653" s="86">
        <v>2645</v>
      </c>
      <c r="B2653" s="50" t="s">
        <v>2170</v>
      </c>
      <c r="C2653" s="69" t="s">
        <v>2171</v>
      </c>
      <c r="D2653" s="69" t="s">
        <v>1438</v>
      </c>
      <c r="E2653" s="69" t="s">
        <v>1465</v>
      </c>
      <c r="F2653" s="69" t="s">
        <v>1580</v>
      </c>
      <c r="G2653" s="69" t="s">
        <v>1573</v>
      </c>
      <c r="H2653" s="47">
        <v>30</v>
      </c>
      <c r="I2653" s="48" t="s">
        <v>81</v>
      </c>
      <c r="J2653" s="50" t="s">
        <v>2150</v>
      </c>
      <c r="K2653" s="49">
        <v>1063570.8999999999</v>
      </c>
      <c r="L2653" s="49">
        <v>1052886.1581942078</v>
      </c>
      <c r="M2653" s="50">
        <f t="shared" si="45"/>
        <v>38</v>
      </c>
      <c r="N2653" s="68" t="s">
        <v>349</v>
      </c>
    </row>
    <row r="2654" spans="1:14" ht="95.25" customHeight="1" x14ac:dyDescent="0.25">
      <c r="A2654" s="86">
        <v>2646</v>
      </c>
      <c r="B2654" s="50" t="s">
        <v>2170</v>
      </c>
      <c r="C2654" s="69" t="s">
        <v>2171</v>
      </c>
      <c r="D2654" s="69" t="s">
        <v>39</v>
      </c>
      <c r="E2654" s="69" t="s">
        <v>1465</v>
      </c>
      <c r="F2654" s="69" t="s">
        <v>1858</v>
      </c>
      <c r="G2654" s="69" t="s">
        <v>1859</v>
      </c>
      <c r="H2654" s="47">
        <v>60</v>
      </c>
      <c r="I2654" s="48" t="s">
        <v>176</v>
      </c>
      <c r="J2654" s="50" t="s">
        <v>81</v>
      </c>
      <c r="K2654" s="49">
        <v>1070000</v>
      </c>
      <c r="L2654" s="49">
        <v>1111162.2304007192</v>
      </c>
      <c r="M2654" s="50">
        <f t="shared" si="45"/>
        <v>39</v>
      </c>
      <c r="N2654" s="68" t="s">
        <v>349</v>
      </c>
    </row>
    <row r="2655" spans="1:14" ht="95.25" customHeight="1" x14ac:dyDescent="0.25">
      <c r="A2655" s="86">
        <v>2647</v>
      </c>
      <c r="B2655" s="50" t="s">
        <v>2170</v>
      </c>
      <c r="C2655" s="69" t="s">
        <v>2171</v>
      </c>
      <c r="D2655" s="69" t="s">
        <v>39</v>
      </c>
      <c r="E2655" s="69" t="s">
        <v>1465</v>
      </c>
      <c r="F2655" s="69" t="s">
        <v>1553</v>
      </c>
      <c r="G2655" s="69" t="s">
        <v>1554</v>
      </c>
      <c r="H2655" s="47">
        <v>90</v>
      </c>
      <c r="I2655" s="48" t="s">
        <v>176</v>
      </c>
      <c r="J2655" s="50" t="s">
        <v>81</v>
      </c>
      <c r="K2655" s="49">
        <v>1080000</v>
      </c>
      <c r="L2655" s="49">
        <v>1072947.6363562918</v>
      </c>
      <c r="M2655" s="50">
        <f t="shared" si="45"/>
        <v>40</v>
      </c>
      <c r="N2655" s="68" t="s">
        <v>349</v>
      </c>
    </row>
    <row r="2656" spans="1:14" ht="95.25" customHeight="1" x14ac:dyDescent="0.25">
      <c r="A2656" s="86">
        <v>2648</v>
      </c>
      <c r="B2656" s="50" t="s">
        <v>2170</v>
      </c>
      <c r="C2656" s="69" t="s">
        <v>2171</v>
      </c>
      <c r="D2656" s="69" t="s">
        <v>1438</v>
      </c>
      <c r="E2656" s="69" t="s">
        <v>1465</v>
      </c>
      <c r="F2656" s="69" t="s">
        <v>1586</v>
      </c>
      <c r="G2656" s="69" t="s">
        <v>1587</v>
      </c>
      <c r="H2656" s="47">
        <v>30</v>
      </c>
      <c r="I2656" s="48" t="s">
        <v>81</v>
      </c>
      <c r="J2656" s="50" t="s">
        <v>2150</v>
      </c>
      <c r="K2656" s="49">
        <v>1089955.3500000001</v>
      </c>
      <c r="L2656" s="49">
        <v>1079005.5473168017</v>
      </c>
      <c r="M2656" s="50">
        <f t="shared" si="45"/>
        <v>41</v>
      </c>
      <c r="N2656" s="68" t="s">
        <v>349</v>
      </c>
    </row>
    <row r="2657" spans="1:14" ht="95.25" customHeight="1" x14ac:dyDescent="0.25">
      <c r="A2657" s="86">
        <v>2649</v>
      </c>
      <c r="B2657" s="50" t="s">
        <v>2170</v>
      </c>
      <c r="C2657" s="69" t="s">
        <v>2171</v>
      </c>
      <c r="D2657" s="69" t="s">
        <v>1438</v>
      </c>
      <c r="E2657" s="69" t="s">
        <v>1465</v>
      </c>
      <c r="F2657" s="69" t="s">
        <v>2180</v>
      </c>
      <c r="G2657" s="69" t="s">
        <v>2181</v>
      </c>
      <c r="H2657" s="47">
        <v>30</v>
      </c>
      <c r="I2657" s="48" t="s">
        <v>81</v>
      </c>
      <c r="J2657" s="50" t="s">
        <v>2150</v>
      </c>
      <c r="K2657" s="49">
        <v>1098773.55</v>
      </c>
      <c r="L2657" s="49">
        <v>1087735.1587796463</v>
      </c>
      <c r="M2657" s="50">
        <f t="shared" si="45"/>
        <v>42</v>
      </c>
      <c r="N2657" s="68" t="s">
        <v>349</v>
      </c>
    </row>
    <row r="2658" spans="1:14" ht="95.25" customHeight="1" x14ac:dyDescent="0.25">
      <c r="A2658" s="86">
        <v>2650</v>
      </c>
      <c r="B2658" s="50" t="s">
        <v>2170</v>
      </c>
      <c r="C2658" s="69" t="s">
        <v>2171</v>
      </c>
      <c r="D2658" s="69" t="s">
        <v>39</v>
      </c>
      <c r="E2658" s="69" t="s">
        <v>1465</v>
      </c>
      <c r="F2658" s="69" t="s">
        <v>1835</v>
      </c>
      <c r="G2658" s="69" t="s">
        <v>1579</v>
      </c>
      <c r="H2658" s="47">
        <v>90</v>
      </c>
      <c r="I2658" s="48" t="s">
        <v>176</v>
      </c>
      <c r="J2658" s="50" t="s">
        <v>81</v>
      </c>
      <c r="K2658" s="49">
        <v>1100000</v>
      </c>
      <c r="L2658" s="49">
        <v>1092817.0370295565</v>
      </c>
      <c r="M2658" s="50">
        <f t="shared" si="45"/>
        <v>43</v>
      </c>
      <c r="N2658" s="68" t="s">
        <v>349</v>
      </c>
    </row>
    <row r="2659" spans="1:14" ht="95.25" customHeight="1" x14ac:dyDescent="0.25">
      <c r="A2659" s="86">
        <v>2651</v>
      </c>
      <c r="B2659" s="50" t="s">
        <v>2170</v>
      </c>
      <c r="C2659" s="69" t="s">
        <v>2171</v>
      </c>
      <c r="D2659" s="69" t="s">
        <v>1438</v>
      </c>
      <c r="E2659" s="69" t="s">
        <v>1465</v>
      </c>
      <c r="F2659" s="69" t="s">
        <v>1588</v>
      </c>
      <c r="G2659" s="69" t="s">
        <v>1589</v>
      </c>
      <c r="H2659" s="47">
        <v>30</v>
      </c>
      <c r="I2659" s="48" t="s">
        <v>81</v>
      </c>
      <c r="J2659" s="50" t="s">
        <v>2150</v>
      </c>
      <c r="K2659" s="49">
        <v>1101994.7</v>
      </c>
      <c r="L2659" s="49">
        <v>1090923.9487780072</v>
      </c>
      <c r="M2659" s="50">
        <f t="shared" si="45"/>
        <v>44</v>
      </c>
      <c r="N2659" s="68" t="s">
        <v>349</v>
      </c>
    </row>
    <row r="2660" spans="1:14" ht="95.25" customHeight="1" x14ac:dyDescent="0.25">
      <c r="A2660" s="86">
        <v>2652</v>
      </c>
      <c r="B2660" s="50" t="s">
        <v>2170</v>
      </c>
      <c r="C2660" s="69" t="s">
        <v>2171</v>
      </c>
      <c r="D2660" s="69" t="s">
        <v>39</v>
      </c>
      <c r="E2660" s="69" t="s">
        <v>1465</v>
      </c>
      <c r="F2660" s="69" t="s">
        <v>1836</v>
      </c>
      <c r="G2660" s="69" t="s">
        <v>1564</v>
      </c>
      <c r="H2660" s="47">
        <v>90</v>
      </c>
      <c r="I2660" s="48" t="s">
        <v>176</v>
      </c>
      <c r="J2660" s="50" t="s">
        <v>81</v>
      </c>
      <c r="K2660" s="49">
        <v>1110000</v>
      </c>
      <c r="L2660" s="49">
        <v>1102751.7373661886</v>
      </c>
      <c r="M2660" s="50">
        <f t="shared" si="45"/>
        <v>45</v>
      </c>
      <c r="N2660" s="68" t="s">
        <v>349</v>
      </c>
    </row>
    <row r="2661" spans="1:14" ht="95.25" customHeight="1" x14ac:dyDescent="0.25">
      <c r="A2661" s="86">
        <v>2653</v>
      </c>
      <c r="B2661" s="50" t="s">
        <v>2170</v>
      </c>
      <c r="C2661" s="69" t="s">
        <v>2171</v>
      </c>
      <c r="D2661" s="69" t="s">
        <v>25</v>
      </c>
      <c r="E2661" s="69" t="s">
        <v>1347</v>
      </c>
      <c r="F2661" s="69" t="s">
        <v>2182</v>
      </c>
      <c r="G2661" s="87" t="s">
        <v>2027</v>
      </c>
      <c r="H2661" s="47">
        <v>90</v>
      </c>
      <c r="I2661" s="48" t="s">
        <v>81</v>
      </c>
      <c r="J2661" s="50" t="s">
        <v>1350</v>
      </c>
      <c r="K2661" s="49">
        <v>1129554.6299999999</v>
      </c>
      <c r="L2661" s="49">
        <v>1120476.5331268439</v>
      </c>
      <c r="M2661" s="50">
        <f t="shared" si="45"/>
        <v>46</v>
      </c>
      <c r="N2661" s="68" t="s">
        <v>349</v>
      </c>
    </row>
    <row r="2662" spans="1:14" ht="95.25" customHeight="1" x14ac:dyDescent="0.25">
      <c r="A2662" s="86">
        <v>2654</v>
      </c>
      <c r="B2662" s="50" t="s">
        <v>2170</v>
      </c>
      <c r="C2662" s="69" t="s">
        <v>2171</v>
      </c>
      <c r="D2662" s="69" t="s">
        <v>39</v>
      </c>
      <c r="E2662" s="69" t="s">
        <v>1465</v>
      </c>
      <c r="F2662" s="69" t="s">
        <v>1841</v>
      </c>
      <c r="G2662" s="69" t="s">
        <v>1589</v>
      </c>
      <c r="H2662" s="47">
        <v>60</v>
      </c>
      <c r="I2662" s="48" t="s">
        <v>176</v>
      </c>
      <c r="J2662" s="50" t="s">
        <v>81</v>
      </c>
      <c r="K2662" s="49">
        <v>1150000</v>
      </c>
      <c r="L2662" s="49">
        <v>1194239.7803372217</v>
      </c>
      <c r="M2662" s="50">
        <f t="shared" si="45"/>
        <v>47</v>
      </c>
      <c r="N2662" s="68" t="s">
        <v>349</v>
      </c>
    </row>
    <row r="2663" spans="1:14" ht="95.25" customHeight="1" x14ac:dyDescent="0.25">
      <c r="A2663" s="86">
        <v>2655</v>
      </c>
      <c r="B2663" s="50" t="s">
        <v>2170</v>
      </c>
      <c r="C2663" s="69" t="s">
        <v>2171</v>
      </c>
      <c r="D2663" s="69" t="s">
        <v>39</v>
      </c>
      <c r="E2663" s="69" t="s">
        <v>1465</v>
      </c>
      <c r="F2663" s="69" t="s">
        <v>1843</v>
      </c>
      <c r="G2663" s="69" t="s">
        <v>1573</v>
      </c>
      <c r="H2663" s="47">
        <v>90</v>
      </c>
      <c r="I2663" s="48" t="s">
        <v>176</v>
      </c>
      <c r="J2663" s="50" t="s">
        <v>81</v>
      </c>
      <c r="K2663" s="49">
        <v>1150000</v>
      </c>
      <c r="L2663" s="49">
        <v>1142490.5387127181</v>
      </c>
      <c r="M2663" s="50">
        <f t="shared" si="45"/>
        <v>48</v>
      </c>
      <c r="N2663" s="68" t="s">
        <v>349</v>
      </c>
    </row>
    <row r="2664" spans="1:14" ht="95.25" customHeight="1" x14ac:dyDescent="0.25">
      <c r="A2664" s="86">
        <v>2656</v>
      </c>
      <c r="B2664" s="50" t="s">
        <v>2170</v>
      </c>
      <c r="C2664" s="69" t="s">
        <v>2171</v>
      </c>
      <c r="D2664" s="69" t="s">
        <v>39</v>
      </c>
      <c r="E2664" s="69" t="s">
        <v>1465</v>
      </c>
      <c r="F2664" s="69" t="s">
        <v>1842</v>
      </c>
      <c r="G2664" s="69" t="s">
        <v>1587</v>
      </c>
      <c r="H2664" s="47">
        <v>60</v>
      </c>
      <c r="I2664" s="48" t="s">
        <v>176</v>
      </c>
      <c r="J2664" s="50" t="s">
        <v>81</v>
      </c>
      <c r="K2664" s="49">
        <v>1160000</v>
      </c>
      <c r="L2664" s="49">
        <v>1204624.4740792846</v>
      </c>
      <c r="M2664" s="50">
        <f t="shared" si="45"/>
        <v>49</v>
      </c>
      <c r="N2664" s="68" t="s">
        <v>349</v>
      </c>
    </row>
    <row r="2665" spans="1:14" ht="95.25" customHeight="1" x14ac:dyDescent="0.25">
      <c r="A2665" s="86">
        <v>2657</v>
      </c>
      <c r="B2665" s="50" t="s">
        <v>2170</v>
      </c>
      <c r="C2665" s="69" t="s">
        <v>2171</v>
      </c>
      <c r="D2665" s="69" t="s">
        <v>25</v>
      </c>
      <c r="E2665" s="69" t="s">
        <v>1347</v>
      </c>
      <c r="F2665" s="69" t="s">
        <v>2183</v>
      </c>
      <c r="G2665" s="87" t="s">
        <v>2184</v>
      </c>
      <c r="H2665" s="47">
        <v>90</v>
      </c>
      <c r="I2665" s="48" t="s">
        <v>81</v>
      </c>
      <c r="J2665" s="50" t="s">
        <v>1350</v>
      </c>
      <c r="K2665" s="49">
        <v>1147718.8799999999</v>
      </c>
      <c r="L2665" s="49">
        <v>1138494.7991994193</v>
      </c>
      <c r="M2665" s="50">
        <f t="shared" si="45"/>
        <v>50</v>
      </c>
      <c r="N2665" s="68" t="s">
        <v>349</v>
      </c>
    </row>
    <row r="2666" spans="1:14" ht="95.25" customHeight="1" x14ac:dyDescent="0.25">
      <c r="A2666" s="86">
        <v>2658</v>
      </c>
      <c r="B2666" s="50" t="s">
        <v>2170</v>
      </c>
      <c r="C2666" s="69" t="s">
        <v>2171</v>
      </c>
      <c r="D2666" s="69" t="s">
        <v>1438</v>
      </c>
      <c r="E2666" s="69" t="s">
        <v>1465</v>
      </c>
      <c r="F2666" s="69" t="s">
        <v>1590</v>
      </c>
      <c r="G2666" s="69" t="s">
        <v>1583</v>
      </c>
      <c r="H2666" s="47">
        <v>30</v>
      </c>
      <c r="I2666" s="48" t="s">
        <v>81</v>
      </c>
      <c r="J2666" s="50" t="s">
        <v>2150</v>
      </c>
      <c r="K2666" s="49">
        <v>1169897.6000000001</v>
      </c>
      <c r="L2666" s="49">
        <v>1158144.6893146704</v>
      </c>
      <c r="M2666" s="50">
        <f t="shared" si="45"/>
        <v>51</v>
      </c>
      <c r="N2666" s="68" t="s">
        <v>349</v>
      </c>
    </row>
    <row r="2667" spans="1:14" ht="95.25" customHeight="1" x14ac:dyDescent="0.25">
      <c r="A2667" s="86">
        <v>2659</v>
      </c>
      <c r="B2667" s="50" t="s">
        <v>2170</v>
      </c>
      <c r="C2667" s="69" t="s">
        <v>2171</v>
      </c>
      <c r="D2667" s="69" t="s">
        <v>39</v>
      </c>
      <c r="E2667" s="69" t="s">
        <v>1465</v>
      </c>
      <c r="F2667" s="69" t="s">
        <v>1844</v>
      </c>
      <c r="G2667" s="69" t="s">
        <v>1845</v>
      </c>
      <c r="H2667" s="47">
        <v>60</v>
      </c>
      <c r="I2667" s="48" t="s">
        <v>176</v>
      </c>
      <c r="J2667" s="50" t="s">
        <v>81</v>
      </c>
      <c r="K2667" s="49">
        <v>1180000</v>
      </c>
      <c r="L2667" s="49">
        <v>1225393.8615634104</v>
      </c>
      <c r="M2667" s="50">
        <f t="shared" si="45"/>
        <v>52</v>
      </c>
      <c r="N2667" s="68" t="s">
        <v>349</v>
      </c>
    </row>
    <row r="2668" spans="1:14" ht="95.25" customHeight="1" x14ac:dyDescent="0.25">
      <c r="A2668" s="86">
        <v>2660</v>
      </c>
      <c r="B2668" s="50" t="s">
        <v>2170</v>
      </c>
      <c r="C2668" s="69" t="s">
        <v>2171</v>
      </c>
      <c r="D2668" s="69" t="s">
        <v>39</v>
      </c>
      <c r="E2668" s="69" t="s">
        <v>1465</v>
      </c>
      <c r="F2668" s="69" t="s">
        <v>1850</v>
      </c>
      <c r="G2668" s="69" t="s">
        <v>1583</v>
      </c>
      <c r="H2668" s="47">
        <v>90</v>
      </c>
      <c r="I2668" s="48" t="s">
        <v>176</v>
      </c>
      <c r="J2668" s="50" t="s">
        <v>81</v>
      </c>
      <c r="K2668" s="49">
        <v>1250000</v>
      </c>
      <c r="L2668" s="49">
        <v>1241837.5420790415</v>
      </c>
      <c r="M2668" s="50">
        <f t="shared" si="45"/>
        <v>53</v>
      </c>
      <c r="N2668" s="68" t="s">
        <v>349</v>
      </c>
    </row>
    <row r="2669" spans="1:14" ht="95.25" customHeight="1" x14ac:dyDescent="0.25">
      <c r="A2669" s="86">
        <v>2661</v>
      </c>
      <c r="B2669" s="50" t="s">
        <v>2170</v>
      </c>
      <c r="C2669" s="69" t="s">
        <v>2171</v>
      </c>
      <c r="D2669" s="69" t="s">
        <v>24</v>
      </c>
      <c r="E2669" s="69" t="s">
        <v>1777</v>
      </c>
      <c r="F2669" s="69" t="s">
        <v>1854</v>
      </c>
      <c r="G2669" s="87" t="str">
        <f>F2669</f>
        <v>ML 160E24-E3</v>
      </c>
      <c r="H2669" s="47">
        <v>10</v>
      </c>
      <c r="I2669" s="48" t="s">
        <v>1668</v>
      </c>
      <c r="J2669" s="50" t="s">
        <v>81</v>
      </c>
      <c r="K2669" s="46">
        <f>(1099313+15000)*1.15</f>
        <v>1281459.95</v>
      </c>
      <c r="L2669" s="49">
        <v>1465088.8442072221</v>
      </c>
      <c r="M2669" s="50">
        <f t="shared" si="45"/>
        <v>54</v>
      </c>
      <c r="N2669" s="68" t="s">
        <v>349</v>
      </c>
    </row>
    <row r="2670" spans="1:14" ht="95.25" customHeight="1" x14ac:dyDescent="0.25">
      <c r="A2670" s="86">
        <v>2662</v>
      </c>
      <c r="B2670" s="50" t="s">
        <v>2170</v>
      </c>
      <c r="C2670" s="69" t="s">
        <v>2171</v>
      </c>
      <c r="D2670" s="69" t="s">
        <v>25</v>
      </c>
      <c r="E2670" s="69" t="s">
        <v>1347</v>
      </c>
      <c r="F2670" s="69" t="s">
        <v>2185</v>
      </c>
      <c r="G2670" s="87" t="s">
        <v>2186</v>
      </c>
      <c r="H2670" s="47">
        <v>120</v>
      </c>
      <c r="I2670" s="48" t="s">
        <v>81</v>
      </c>
      <c r="J2670" s="50" t="s">
        <v>1350</v>
      </c>
      <c r="K2670" s="49">
        <v>1533801.48</v>
      </c>
      <c r="L2670" s="49">
        <v>1523015.3716581871</v>
      </c>
      <c r="M2670" s="50">
        <f t="shared" si="45"/>
        <v>55</v>
      </c>
      <c r="N2670" s="68" t="s">
        <v>349</v>
      </c>
    </row>
    <row r="2671" spans="1:14" ht="95.25" customHeight="1" x14ac:dyDescent="0.25">
      <c r="A2671" s="86">
        <v>2663</v>
      </c>
      <c r="B2671" s="50" t="s">
        <v>2170</v>
      </c>
      <c r="C2671" s="69" t="s">
        <v>2171</v>
      </c>
      <c r="D2671" s="69" t="s">
        <v>138</v>
      </c>
      <c r="E2671" s="69" t="s">
        <v>1691</v>
      </c>
      <c r="F2671" s="69" t="s">
        <v>1692</v>
      </c>
      <c r="G2671" s="87" t="s">
        <v>1693</v>
      </c>
      <c r="H2671" s="50" t="s">
        <v>1356</v>
      </c>
      <c r="I2671" s="50" t="s">
        <v>81</v>
      </c>
      <c r="J2671" s="50" t="s">
        <v>81</v>
      </c>
      <c r="K2671" s="49">
        <v>2530000</v>
      </c>
      <c r="L2671" s="49">
        <v>2892540.4776358968</v>
      </c>
      <c r="M2671" s="50">
        <f t="shared" si="45"/>
        <v>56</v>
      </c>
      <c r="N2671" s="68" t="s">
        <v>349</v>
      </c>
    </row>
    <row r="2672" spans="1:14" ht="95.25" customHeight="1" x14ac:dyDescent="0.25">
      <c r="A2672" s="86">
        <v>2664</v>
      </c>
      <c r="B2672" s="50" t="s">
        <v>2187</v>
      </c>
      <c r="C2672" s="69" t="s">
        <v>2188</v>
      </c>
      <c r="D2672" s="69" t="s">
        <v>1438</v>
      </c>
      <c r="E2672" s="69" t="s">
        <v>1465</v>
      </c>
      <c r="F2672" s="69" t="s">
        <v>1634</v>
      </c>
      <c r="G2672" s="69" t="s">
        <v>1635</v>
      </c>
      <c r="H2672" s="47">
        <v>30</v>
      </c>
      <c r="I2672" s="48" t="s">
        <v>81</v>
      </c>
      <c r="J2672" s="50" t="s">
        <v>2150</v>
      </c>
      <c r="K2672" s="49">
        <v>1515380.6</v>
      </c>
      <c r="L2672" s="49">
        <v>1500156.9318378621</v>
      </c>
      <c r="M2672" s="50">
        <f t="shared" si="45"/>
        <v>1</v>
      </c>
      <c r="N2672" s="68" t="s">
        <v>349</v>
      </c>
    </row>
    <row r="2673" spans="1:14" ht="95.25" customHeight="1" x14ac:dyDescent="0.25">
      <c r="A2673" s="86">
        <v>2665</v>
      </c>
      <c r="B2673" s="50" t="s">
        <v>2187</v>
      </c>
      <c r="C2673" s="69" t="s">
        <v>2188</v>
      </c>
      <c r="D2673" s="69" t="s">
        <v>39</v>
      </c>
      <c r="E2673" s="69" t="s">
        <v>1465</v>
      </c>
      <c r="F2673" s="69" t="s">
        <v>2189</v>
      </c>
      <c r="G2673" s="69" t="s">
        <v>1639</v>
      </c>
      <c r="H2673" s="47">
        <v>90</v>
      </c>
      <c r="I2673" s="48" t="s">
        <v>176</v>
      </c>
      <c r="J2673" s="50" t="s">
        <v>81</v>
      </c>
      <c r="K2673" s="49">
        <v>1550000</v>
      </c>
      <c r="L2673" s="49">
        <v>1609627.5300197336</v>
      </c>
      <c r="M2673" s="50">
        <f t="shared" si="45"/>
        <v>2</v>
      </c>
      <c r="N2673" s="68" t="s">
        <v>349</v>
      </c>
    </row>
    <row r="2674" spans="1:14" ht="95.25" customHeight="1" x14ac:dyDescent="0.25">
      <c r="A2674" s="86">
        <v>2666</v>
      </c>
      <c r="B2674" s="50" t="s">
        <v>2187</v>
      </c>
      <c r="C2674" s="69" t="s">
        <v>2188</v>
      </c>
      <c r="D2674" s="69" t="s">
        <v>1438</v>
      </c>
      <c r="E2674" s="69" t="s">
        <v>1465</v>
      </c>
      <c r="F2674" s="69" t="s">
        <v>1638</v>
      </c>
      <c r="G2674" s="69" t="s">
        <v>1639</v>
      </c>
      <c r="H2674" s="47">
        <v>30</v>
      </c>
      <c r="I2674" s="48" t="s">
        <v>81</v>
      </c>
      <c r="J2674" s="50" t="s">
        <v>2150</v>
      </c>
      <c r="K2674" s="49">
        <v>1550750</v>
      </c>
      <c r="L2674" s="49">
        <v>1535171.0072357827</v>
      </c>
      <c r="M2674" s="50">
        <f t="shared" si="45"/>
        <v>3</v>
      </c>
      <c r="N2674" s="68" t="s">
        <v>349</v>
      </c>
    </row>
    <row r="2675" spans="1:14" ht="95.25" customHeight="1" x14ac:dyDescent="0.25">
      <c r="A2675" s="86">
        <v>2667</v>
      </c>
      <c r="B2675" s="50" t="s">
        <v>2187</v>
      </c>
      <c r="C2675" s="69" t="s">
        <v>2188</v>
      </c>
      <c r="D2675" s="69" t="s">
        <v>1438</v>
      </c>
      <c r="E2675" s="69" t="s">
        <v>1465</v>
      </c>
      <c r="F2675" s="69" t="s">
        <v>1644</v>
      </c>
      <c r="G2675" s="69" t="s">
        <v>1645</v>
      </c>
      <c r="H2675" s="47">
        <v>30</v>
      </c>
      <c r="I2675" s="48" t="s">
        <v>81</v>
      </c>
      <c r="J2675" s="50" t="s">
        <v>2150</v>
      </c>
      <c r="K2675" s="49">
        <v>1585149.95</v>
      </c>
      <c r="L2675" s="49">
        <v>1569225.3718273421</v>
      </c>
      <c r="M2675" s="50">
        <f t="shared" si="45"/>
        <v>4</v>
      </c>
      <c r="N2675" s="68" t="s">
        <v>349</v>
      </c>
    </row>
    <row r="2676" spans="1:14" ht="95.25" customHeight="1" x14ac:dyDescent="0.25">
      <c r="A2676" s="86">
        <v>2668</v>
      </c>
      <c r="B2676" s="50" t="s">
        <v>2187</v>
      </c>
      <c r="C2676" s="69" t="s">
        <v>2188</v>
      </c>
      <c r="D2676" s="69" t="s">
        <v>1438</v>
      </c>
      <c r="E2676" s="69" t="s">
        <v>1594</v>
      </c>
      <c r="F2676" s="69" t="s">
        <v>1595</v>
      </c>
      <c r="G2676" s="69" t="s">
        <v>1633</v>
      </c>
      <c r="H2676" s="47">
        <v>60</v>
      </c>
      <c r="I2676" s="48">
        <v>3.92</v>
      </c>
      <c r="J2676" s="50" t="s">
        <v>2150</v>
      </c>
      <c r="K2676" s="49">
        <v>1606582.5</v>
      </c>
      <c r="L2676" s="49">
        <v>1570329.0249749522</v>
      </c>
      <c r="M2676" s="50">
        <f t="shared" si="45"/>
        <v>5</v>
      </c>
      <c r="N2676" s="68" t="s">
        <v>349</v>
      </c>
    </row>
    <row r="2677" spans="1:14" ht="95.25" customHeight="1" x14ac:dyDescent="0.25">
      <c r="A2677" s="86">
        <v>2669</v>
      </c>
      <c r="B2677" s="50" t="s">
        <v>2187</v>
      </c>
      <c r="C2677" s="69" t="s">
        <v>2188</v>
      </c>
      <c r="D2677" s="69" t="s">
        <v>1438</v>
      </c>
      <c r="E2677" s="69" t="s">
        <v>1465</v>
      </c>
      <c r="F2677" s="69" t="s">
        <v>1644</v>
      </c>
      <c r="G2677" s="69" t="s">
        <v>1648</v>
      </c>
      <c r="H2677" s="47">
        <v>30</v>
      </c>
      <c r="I2677" s="48" t="s">
        <v>81</v>
      </c>
      <c r="J2677" s="50" t="s">
        <v>2150</v>
      </c>
      <c r="K2677" s="49">
        <v>1628868.35</v>
      </c>
      <c r="L2677" s="49">
        <v>1612504.5723191923</v>
      </c>
      <c r="M2677" s="50">
        <f t="shared" si="45"/>
        <v>6</v>
      </c>
      <c r="N2677" s="68" t="s">
        <v>349</v>
      </c>
    </row>
    <row r="2678" spans="1:14" ht="95.25" customHeight="1" x14ac:dyDescent="0.25">
      <c r="A2678" s="86">
        <v>2670</v>
      </c>
      <c r="B2678" s="50" t="s">
        <v>2187</v>
      </c>
      <c r="C2678" s="69" t="s">
        <v>2188</v>
      </c>
      <c r="D2678" s="69" t="s">
        <v>848</v>
      </c>
      <c r="E2678" s="69" t="s">
        <v>849</v>
      </c>
      <c r="F2678" s="69" t="s">
        <v>1640</v>
      </c>
      <c r="G2678" s="87" t="s">
        <v>1641</v>
      </c>
      <c r="H2678" s="47">
        <v>90</v>
      </c>
      <c r="I2678" s="48" t="s">
        <v>81</v>
      </c>
      <c r="J2678" s="50" t="s">
        <v>81</v>
      </c>
      <c r="K2678" s="55">
        <v>1681153.8</v>
      </c>
      <c r="L2678" s="49">
        <v>1669753.6962128829</v>
      </c>
      <c r="M2678" s="50">
        <f t="shared" si="45"/>
        <v>7</v>
      </c>
      <c r="N2678" s="68" t="s">
        <v>349</v>
      </c>
    </row>
    <row r="2679" spans="1:14" ht="95.25" customHeight="1" x14ac:dyDescent="0.25">
      <c r="A2679" s="86">
        <v>2671</v>
      </c>
      <c r="B2679" s="50" t="s">
        <v>2187</v>
      </c>
      <c r="C2679" s="69" t="s">
        <v>2188</v>
      </c>
      <c r="D2679" s="69" t="s">
        <v>39</v>
      </c>
      <c r="E2679" s="69" t="s">
        <v>1465</v>
      </c>
      <c r="F2679" s="69" t="s">
        <v>1669</v>
      </c>
      <c r="G2679" s="69" t="s">
        <v>1648</v>
      </c>
      <c r="H2679" s="47">
        <v>90</v>
      </c>
      <c r="I2679" s="48" t="s">
        <v>176</v>
      </c>
      <c r="J2679" s="50" t="s">
        <v>81</v>
      </c>
      <c r="K2679" s="49">
        <v>1700000</v>
      </c>
      <c r="L2679" s="49">
        <v>1765397.9361506756</v>
      </c>
      <c r="M2679" s="50">
        <f t="shared" si="45"/>
        <v>8</v>
      </c>
      <c r="N2679" s="68" t="s">
        <v>349</v>
      </c>
    </row>
    <row r="2680" spans="1:14" ht="95.25" customHeight="1" x14ac:dyDescent="0.25">
      <c r="A2680" s="86">
        <v>2672</v>
      </c>
      <c r="B2680" s="50" t="s">
        <v>2187</v>
      </c>
      <c r="C2680" s="69" t="s">
        <v>2188</v>
      </c>
      <c r="D2680" s="69" t="s">
        <v>39</v>
      </c>
      <c r="E2680" s="69" t="s">
        <v>1465</v>
      </c>
      <c r="F2680" s="69" t="s">
        <v>1671</v>
      </c>
      <c r="G2680" s="69" t="s">
        <v>1654</v>
      </c>
      <c r="H2680" s="47">
        <v>90</v>
      </c>
      <c r="I2680" s="48" t="s">
        <v>176</v>
      </c>
      <c r="J2680" s="50" t="s">
        <v>81</v>
      </c>
      <c r="K2680" s="49">
        <v>1700000</v>
      </c>
      <c r="L2680" s="49">
        <v>1765397.9361506756</v>
      </c>
      <c r="M2680" s="50">
        <f t="shared" si="45"/>
        <v>9</v>
      </c>
      <c r="N2680" s="68" t="s">
        <v>349</v>
      </c>
    </row>
    <row r="2681" spans="1:14" ht="95.25" customHeight="1" x14ac:dyDescent="0.25">
      <c r="A2681" s="86">
        <v>2673</v>
      </c>
      <c r="B2681" s="50" t="s">
        <v>2187</v>
      </c>
      <c r="C2681" s="69" t="s">
        <v>2188</v>
      </c>
      <c r="D2681" s="69" t="s">
        <v>848</v>
      </c>
      <c r="E2681" s="69" t="s">
        <v>849</v>
      </c>
      <c r="F2681" s="69" t="s">
        <v>1642</v>
      </c>
      <c r="G2681" s="87" t="s">
        <v>1643</v>
      </c>
      <c r="H2681" s="47">
        <v>90</v>
      </c>
      <c r="I2681" s="48" t="s">
        <v>81</v>
      </c>
      <c r="J2681" s="50" t="s">
        <v>81</v>
      </c>
      <c r="K2681" s="55">
        <v>1702294.3199999998</v>
      </c>
      <c r="L2681" s="49">
        <v>1692084.7707859888</v>
      </c>
      <c r="M2681" s="50">
        <f t="shared" si="45"/>
        <v>10</v>
      </c>
      <c r="N2681" s="68" t="s">
        <v>349</v>
      </c>
    </row>
    <row r="2682" spans="1:14" ht="95.25" customHeight="1" x14ac:dyDescent="0.25">
      <c r="A2682" s="86">
        <v>2674</v>
      </c>
      <c r="B2682" s="50" t="s">
        <v>2187</v>
      </c>
      <c r="C2682" s="69" t="s">
        <v>2188</v>
      </c>
      <c r="D2682" s="69" t="s">
        <v>1438</v>
      </c>
      <c r="E2682" s="69" t="s">
        <v>1465</v>
      </c>
      <c r="F2682" s="69" t="s">
        <v>1653</v>
      </c>
      <c r="G2682" s="69" t="s">
        <v>1654</v>
      </c>
      <c r="H2682" s="47">
        <v>30</v>
      </c>
      <c r="I2682" s="48" t="s">
        <v>81</v>
      </c>
      <c r="J2682" s="50" t="s">
        <v>2150</v>
      </c>
      <c r="K2682" s="49">
        <v>1739398.3</v>
      </c>
      <c r="L2682" s="49">
        <v>1721924.1271611853</v>
      </c>
      <c r="M2682" s="50">
        <f t="shared" si="45"/>
        <v>11</v>
      </c>
      <c r="N2682" s="68" t="s">
        <v>349</v>
      </c>
    </row>
    <row r="2683" spans="1:14" ht="95.25" customHeight="1" x14ac:dyDescent="0.25">
      <c r="A2683" s="86">
        <v>2675</v>
      </c>
      <c r="B2683" s="50" t="s">
        <v>2187</v>
      </c>
      <c r="C2683" s="69" t="s">
        <v>2188</v>
      </c>
      <c r="D2683" s="69" t="s">
        <v>1438</v>
      </c>
      <c r="E2683" s="69" t="s">
        <v>1382</v>
      </c>
      <c r="F2683" s="69" t="s">
        <v>1655</v>
      </c>
      <c r="G2683" s="69" t="s">
        <v>1655</v>
      </c>
      <c r="H2683" s="47">
        <v>30</v>
      </c>
      <c r="I2683" s="48" t="s">
        <v>81</v>
      </c>
      <c r="J2683" s="50" t="s">
        <v>2150</v>
      </c>
      <c r="K2683" s="49">
        <v>1745100</v>
      </c>
      <c r="L2683" s="49">
        <v>1698771.5252507871</v>
      </c>
      <c r="M2683" s="50">
        <f t="shared" si="45"/>
        <v>12</v>
      </c>
      <c r="N2683" s="68" t="s">
        <v>349</v>
      </c>
    </row>
    <row r="2684" spans="1:14" ht="95.25" customHeight="1" x14ac:dyDescent="0.25">
      <c r="A2684" s="86">
        <v>2676</v>
      </c>
      <c r="B2684" s="50" t="s">
        <v>2187</v>
      </c>
      <c r="C2684" s="69" t="s">
        <v>2188</v>
      </c>
      <c r="D2684" s="69" t="s">
        <v>1438</v>
      </c>
      <c r="E2684" s="69" t="s">
        <v>1594</v>
      </c>
      <c r="F2684" s="69" t="s">
        <v>1595</v>
      </c>
      <c r="G2684" s="69" t="s">
        <v>1623</v>
      </c>
      <c r="H2684" s="47">
        <v>60</v>
      </c>
      <c r="I2684" s="48">
        <v>3.92</v>
      </c>
      <c r="J2684" s="50" t="s">
        <v>2150</v>
      </c>
      <c r="K2684" s="49">
        <v>1756025</v>
      </c>
      <c r="L2684" s="49">
        <v>1709406.491105675</v>
      </c>
      <c r="M2684" s="50">
        <f t="shared" si="45"/>
        <v>13</v>
      </c>
      <c r="N2684" s="68" t="s">
        <v>349</v>
      </c>
    </row>
    <row r="2685" spans="1:14" ht="95.25" customHeight="1" x14ac:dyDescent="0.25">
      <c r="A2685" s="86">
        <v>2677</v>
      </c>
      <c r="B2685" s="50" t="s">
        <v>2187</v>
      </c>
      <c r="C2685" s="69" t="s">
        <v>2188</v>
      </c>
      <c r="D2685" s="69" t="s">
        <v>1438</v>
      </c>
      <c r="E2685" s="69" t="s">
        <v>1594</v>
      </c>
      <c r="F2685" s="69" t="s">
        <v>1595</v>
      </c>
      <c r="G2685" s="69" t="s">
        <v>1647</v>
      </c>
      <c r="H2685" s="47">
        <v>60</v>
      </c>
      <c r="I2685" s="48">
        <v>3.92</v>
      </c>
      <c r="J2685" s="50" t="s">
        <v>2150</v>
      </c>
      <c r="K2685" s="49">
        <v>1756025</v>
      </c>
      <c r="L2685" s="49">
        <v>1709406.491105675</v>
      </c>
      <c r="M2685" s="50">
        <f t="shared" si="45"/>
        <v>14</v>
      </c>
      <c r="N2685" s="68" t="s">
        <v>349</v>
      </c>
    </row>
    <row r="2686" spans="1:14" ht="95.25" customHeight="1" x14ac:dyDescent="0.25">
      <c r="A2686" s="86">
        <v>2678</v>
      </c>
      <c r="B2686" s="50" t="s">
        <v>2187</v>
      </c>
      <c r="C2686" s="69" t="s">
        <v>2188</v>
      </c>
      <c r="D2686" s="69" t="s">
        <v>25</v>
      </c>
      <c r="E2686" s="69" t="s">
        <v>1347</v>
      </c>
      <c r="F2686" s="69" t="s">
        <v>1876</v>
      </c>
      <c r="G2686" s="87" t="s">
        <v>1866</v>
      </c>
      <c r="H2686" s="47">
        <v>120</v>
      </c>
      <c r="I2686" s="48" t="s">
        <v>81</v>
      </c>
      <c r="J2686" s="50" t="s">
        <v>1350</v>
      </c>
      <c r="K2686" s="49">
        <v>1721868.88</v>
      </c>
      <c r="L2686" s="49">
        <v>1707684.4621928679</v>
      </c>
      <c r="M2686" s="50">
        <f t="shared" si="45"/>
        <v>15</v>
      </c>
      <c r="N2686" s="68" t="s">
        <v>349</v>
      </c>
    </row>
    <row r="2687" spans="1:14" ht="95.25" customHeight="1" x14ac:dyDescent="0.25">
      <c r="A2687" s="86">
        <v>2679</v>
      </c>
      <c r="B2687" s="50" t="s">
        <v>2187</v>
      </c>
      <c r="C2687" s="69" t="s">
        <v>2188</v>
      </c>
      <c r="D2687" s="69" t="s">
        <v>1438</v>
      </c>
      <c r="E2687" s="69" t="s">
        <v>1465</v>
      </c>
      <c r="F2687" s="69" t="s">
        <v>1656</v>
      </c>
      <c r="G2687" s="69" t="s">
        <v>1657</v>
      </c>
      <c r="H2687" s="47">
        <v>30</v>
      </c>
      <c r="I2687" s="48" t="s">
        <v>81</v>
      </c>
      <c r="J2687" s="50" t="s">
        <v>2150</v>
      </c>
      <c r="K2687" s="49">
        <v>1763854.2</v>
      </c>
      <c r="L2687" s="49">
        <v>1746134.3406939004</v>
      </c>
      <c r="M2687" s="50">
        <f t="shared" si="45"/>
        <v>16</v>
      </c>
      <c r="N2687" s="68" t="s">
        <v>349</v>
      </c>
    </row>
    <row r="2688" spans="1:14" ht="95.25" customHeight="1" x14ac:dyDescent="0.25">
      <c r="A2688" s="86">
        <v>2680</v>
      </c>
      <c r="B2688" s="50" t="s">
        <v>2187</v>
      </c>
      <c r="C2688" s="69" t="s">
        <v>2188</v>
      </c>
      <c r="D2688" s="69" t="s">
        <v>138</v>
      </c>
      <c r="E2688" s="69" t="s">
        <v>1394</v>
      </c>
      <c r="F2688" s="69" t="s">
        <v>1878</v>
      </c>
      <c r="G2688" s="87" t="s">
        <v>1879</v>
      </c>
      <c r="H2688" s="50" t="s">
        <v>1356</v>
      </c>
      <c r="I2688" s="50" t="s">
        <v>81</v>
      </c>
      <c r="J2688" s="50" t="s">
        <v>81</v>
      </c>
      <c r="K2688" s="49">
        <v>1782500</v>
      </c>
      <c r="L2688" s="49">
        <v>1768174.2584673392</v>
      </c>
      <c r="M2688" s="50">
        <f t="shared" si="45"/>
        <v>17</v>
      </c>
      <c r="N2688" s="68" t="s">
        <v>349</v>
      </c>
    </row>
    <row r="2689" spans="1:14" ht="95.25" customHeight="1" x14ac:dyDescent="0.25">
      <c r="A2689" s="86">
        <v>2681</v>
      </c>
      <c r="B2689" s="50" t="s">
        <v>2187</v>
      </c>
      <c r="C2689" s="69" t="s">
        <v>2188</v>
      </c>
      <c r="D2689" s="69" t="s">
        <v>39</v>
      </c>
      <c r="E2689" s="69" t="s">
        <v>1465</v>
      </c>
      <c r="F2689" s="69" t="s">
        <v>2190</v>
      </c>
      <c r="G2689" s="69" t="s">
        <v>1664</v>
      </c>
      <c r="H2689" s="47">
        <v>90</v>
      </c>
      <c r="I2689" s="48" t="s">
        <v>176</v>
      </c>
      <c r="J2689" s="50" t="s">
        <v>81</v>
      </c>
      <c r="K2689" s="49">
        <v>1805000</v>
      </c>
      <c r="L2689" s="49">
        <v>1793213.4107621359</v>
      </c>
      <c r="M2689" s="50">
        <f t="shared" si="45"/>
        <v>18</v>
      </c>
      <c r="N2689" s="68" t="s">
        <v>349</v>
      </c>
    </row>
    <row r="2690" spans="1:14" ht="95.25" customHeight="1" x14ac:dyDescent="0.25">
      <c r="A2690" s="86">
        <v>2682</v>
      </c>
      <c r="B2690" s="50" t="s">
        <v>2187</v>
      </c>
      <c r="C2690" s="69" t="s">
        <v>2188</v>
      </c>
      <c r="D2690" s="69" t="s">
        <v>39</v>
      </c>
      <c r="E2690" s="69" t="s">
        <v>1465</v>
      </c>
      <c r="F2690" s="69" t="s">
        <v>2191</v>
      </c>
      <c r="G2690" s="69" t="s">
        <v>1657</v>
      </c>
      <c r="H2690" s="47">
        <v>90</v>
      </c>
      <c r="I2690" s="48" t="s">
        <v>176</v>
      </c>
      <c r="J2690" s="50" t="s">
        <v>81</v>
      </c>
      <c r="K2690" s="49">
        <v>1851000</v>
      </c>
      <c r="L2690" s="49">
        <v>1838913.0323106444</v>
      </c>
      <c r="M2690" s="50">
        <f t="shared" si="45"/>
        <v>19</v>
      </c>
      <c r="N2690" s="68" t="s">
        <v>349</v>
      </c>
    </row>
    <row r="2691" spans="1:14" ht="95.25" customHeight="1" x14ac:dyDescent="0.25">
      <c r="A2691" s="86">
        <v>2683</v>
      </c>
      <c r="B2691" s="50" t="s">
        <v>2187</v>
      </c>
      <c r="C2691" s="69" t="s">
        <v>2188</v>
      </c>
      <c r="D2691" s="69" t="s">
        <v>39</v>
      </c>
      <c r="E2691" s="69" t="s">
        <v>1465</v>
      </c>
      <c r="F2691" s="69" t="s">
        <v>1651</v>
      </c>
      <c r="G2691" s="69" t="s">
        <v>1652</v>
      </c>
      <c r="H2691" s="47">
        <v>90</v>
      </c>
      <c r="I2691" s="48" t="s">
        <v>176</v>
      </c>
      <c r="J2691" s="50" t="s">
        <v>81</v>
      </c>
      <c r="K2691" s="49">
        <v>1852000</v>
      </c>
      <c r="L2691" s="49">
        <v>1923245.2810300302</v>
      </c>
      <c r="M2691" s="50">
        <f t="shared" si="45"/>
        <v>20</v>
      </c>
      <c r="N2691" s="68" t="s">
        <v>349</v>
      </c>
    </row>
    <row r="2692" spans="1:14" ht="95.25" customHeight="1" x14ac:dyDescent="0.25">
      <c r="A2692" s="86">
        <v>2684</v>
      </c>
      <c r="B2692" s="50" t="s">
        <v>2187</v>
      </c>
      <c r="C2692" s="69" t="s">
        <v>2188</v>
      </c>
      <c r="D2692" s="69" t="s">
        <v>1438</v>
      </c>
      <c r="E2692" s="69" t="s">
        <v>1465</v>
      </c>
      <c r="F2692" s="69" t="s">
        <v>1660</v>
      </c>
      <c r="G2692" s="69" t="s">
        <v>1652</v>
      </c>
      <c r="H2692" s="47">
        <v>30</v>
      </c>
      <c r="I2692" s="48" t="s">
        <v>81</v>
      </c>
      <c r="J2692" s="50" t="s">
        <v>2150</v>
      </c>
      <c r="K2692" s="49">
        <v>1877139.55</v>
      </c>
      <c r="L2692" s="49">
        <v>1858281.6145062868</v>
      </c>
      <c r="M2692" s="50">
        <f t="shared" si="45"/>
        <v>21</v>
      </c>
      <c r="N2692" s="68" t="s">
        <v>349</v>
      </c>
    </row>
    <row r="2693" spans="1:14" ht="95.25" customHeight="1" x14ac:dyDescent="0.25">
      <c r="A2693" s="86">
        <v>2685</v>
      </c>
      <c r="B2693" s="50" t="s">
        <v>2187</v>
      </c>
      <c r="C2693" s="69" t="s">
        <v>2188</v>
      </c>
      <c r="D2693" s="69" t="s">
        <v>138</v>
      </c>
      <c r="E2693" s="69" t="s">
        <v>1394</v>
      </c>
      <c r="F2693" s="69" t="s">
        <v>1612</v>
      </c>
      <c r="G2693" s="87" t="s">
        <v>1613</v>
      </c>
      <c r="H2693" s="50" t="s">
        <v>1356</v>
      </c>
      <c r="I2693" s="50" t="s">
        <v>81</v>
      </c>
      <c r="J2693" s="50" t="s">
        <v>81</v>
      </c>
      <c r="K2693" s="49">
        <v>1874500</v>
      </c>
      <c r="L2693" s="49">
        <v>1859566.6852841112</v>
      </c>
      <c r="M2693" s="50">
        <f t="shared" si="45"/>
        <v>22</v>
      </c>
      <c r="N2693" s="68" t="s">
        <v>349</v>
      </c>
    </row>
    <row r="2694" spans="1:14" ht="95.25" customHeight="1" x14ac:dyDescent="0.25">
      <c r="A2694" s="86">
        <v>2686</v>
      </c>
      <c r="B2694" s="50" t="s">
        <v>2187</v>
      </c>
      <c r="C2694" s="69" t="s">
        <v>2188</v>
      </c>
      <c r="D2694" s="69" t="s">
        <v>1438</v>
      </c>
      <c r="E2694" s="69" t="s">
        <v>1465</v>
      </c>
      <c r="F2694" s="69" t="s">
        <v>1661</v>
      </c>
      <c r="G2694" s="69" t="s">
        <v>1662</v>
      </c>
      <c r="H2694" s="47">
        <v>30</v>
      </c>
      <c r="I2694" s="48" t="s">
        <v>81</v>
      </c>
      <c r="J2694" s="50" t="s">
        <v>2150</v>
      </c>
      <c r="K2694" s="49">
        <v>1885884.15</v>
      </c>
      <c r="L2694" s="49">
        <v>1866938.3653622428</v>
      </c>
      <c r="M2694" s="50">
        <f t="shared" si="45"/>
        <v>23</v>
      </c>
      <c r="N2694" s="68" t="s">
        <v>349</v>
      </c>
    </row>
    <row r="2695" spans="1:14" ht="95.25" customHeight="1" x14ac:dyDescent="0.25">
      <c r="A2695" s="86">
        <v>2687</v>
      </c>
      <c r="B2695" s="50" t="s">
        <v>2187</v>
      </c>
      <c r="C2695" s="69" t="s">
        <v>2188</v>
      </c>
      <c r="D2695" s="69" t="s">
        <v>39</v>
      </c>
      <c r="E2695" s="69" t="s">
        <v>1465</v>
      </c>
      <c r="F2695" s="69" t="s">
        <v>1672</v>
      </c>
      <c r="G2695" s="69" t="s">
        <v>1662</v>
      </c>
      <c r="H2695" s="47">
        <v>45</v>
      </c>
      <c r="I2695" s="48" t="s">
        <v>176</v>
      </c>
      <c r="J2695" s="50" t="s">
        <v>81</v>
      </c>
      <c r="K2695" s="49">
        <v>1890000</v>
      </c>
      <c r="L2695" s="49">
        <v>1962707.1172498688</v>
      </c>
      <c r="M2695" s="50">
        <f t="shared" si="45"/>
        <v>24</v>
      </c>
      <c r="N2695" s="68" t="s">
        <v>349</v>
      </c>
    </row>
    <row r="2696" spans="1:14" ht="95.25" customHeight="1" x14ac:dyDescent="0.25">
      <c r="A2696" s="86">
        <v>2688</v>
      </c>
      <c r="B2696" s="50" t="s">
        <v>2187</v>
      </c>
      <c r="C2696" s="69" t="s">
        <v>2188</v>
      </c>
      <c r="D2696" s="69" t="s">
        <v>1438</v>
      </c>
      <c r="E2696" s="69" t="s">
        <v>1465</v>
      </c>
      <c r="F2696" s="69" t="s">
        <v>1663</v>
      </c>
      <c r="G2696" s="69" t="s">
        <v>1664</v>
      </c>
      <c r="H2696" s="47">
        <v>30</v>
      </c>
      <c r="I2696" s="48" t="s">
        <v>81</v>
      </c>
      <c r="J2696" s="50" t="s">
        <v>2150</v>
      </c>
      <c r="K2696" s="49">
        <v>1902201.5</v>
      </c>
      <c r="L2696" s="49">
        <v>1883091.7895988498</v>
      </c>
      <c r="M2696" s="50">
        <f t="shared" si="45"/>
        <v>25</v>
      </c>
      <c r="N2696" s="68" t="s">
        <v>349</v>
      </c>
    </row>
    <row r="2697" spans="1:14" ht="95.25" customHeight="1" x14ac:dyDescent="0.25">
      <c r="A2697" s="86">
        <v>2689</v>
      </c>
      <c r="B2697" s="50" t="s">
        <v>2187</v>
      </c>
      <c r="C2697" s="69" t="s">
        <v>2188</v>
      </c>
      <c r="D2697" s="69" t="s">
        <v>1438</v>
      </c>
      <c r="E2697" s="69" t="s">
        <v>1465</v>
      </c>
      <c r="F2697" s="69" t="s">
        <v>1665</v>
      </c>
      <c r="G2697" s="69" t="s">
        <v>1659</v>
      </c>
      <c r="H2697" s="47">
        <v>30</v>
      </c>
      <c r="I2697" s="48" t="s">
        <v>81</v>
      </c>
      <c r="J2697" s="50" t="s">
        <v>2150</v>
      </c>
      <c r="K2697" s="49">
        <v>1902201.5</v>
      </c>
      <c r="L2697" s="49">
        <v>1883091.7895988498</v>
      </c>
      <c r="M2697" s="50">
        <f t="shared" si="45"/>
        <v>26</v>
      </c>
      <c r="N2697" s="68" t="s">
        <v>349</v>
      </c>
    </row>
    <row r="2698" spans="1:14" ht="95.25" customHeight="1" x14ac:dyDescent="0.25">
      <c r="A2698" s="86">
        <v>2690</v>
      </c>
      <c r="B2698" s="50" t="s">
        <v>2187</v>
      </c>
      <c r="C2698" s="69" t="s">
        <v>2188</v>
      </c>
      <c r="D2698" s="69" t="s">
        <v>44</v>
      </c>
      <c r="E2698" s="69" t="s">
        <v>1361</v>
      </c>
      <c r="F2698" s="69" t="s">
        <v>1786</v>
      </c>
      <c r="G2698" s="87" t="s">
        <v>1792</v>
      </c>
      <c r="H2698" s="47">
        <v>30</v>
      </c>
      <c r="I2698" s="48" t="s">
        <v>1790</v>
      </c>
      <c r="J2698" s="50" t="s">
        <v>1364</v>
      </c>
      <c r="K2698" s="49">
        <v>1950000</v>
      </c>
      <c r="L2698" s="49">
        <v>1937815.0828155933</v>
      </c>
      <c r="M2698" s="50">
        <f t="shared" ref="M2698:M2761" si="46">IF(B2698=B2697,M2697+1,1)</f>
        <v>27</v>
      </c>
      <c r="N2698" s="68" t="s">
        <v>349</v>
      </c>
    </row>
    <row r="2699" spans="1:14" ht="95.25" customHeight="1" x14ac:dyDescent="0.25">
      <c r="A2699" s="86">
        <v>2691</v>
      </c>
      <c r="B2699" s="60" t="s">
        <v>2187</v>
      </c>
      <c r="C2699" s="60" t="s">
        <v>2188</v>
      </c>
      <c r="D2699" s="60" t="s">
        <v>138</v>
      </c>
      <c r="E2699" s="60" t="s">
        <v>1691</v>
      </c>
      <c r="F2699" s="69" t="s">
        <v>1804</v>
      </c>
      <c r="G2699" s="102" t="s">
        <v>1805</v>
      </c>
      <c r="H2699" s="60" t="s">
        <v>1356</v>
      </c>
      <c r="I2699" s="60" t="s">
        <v>81</v>
      </c>
      <c r="J2699" s="50" t="s">
        <v>81</v>
      </c>
      <c r="K2699" s="70">
        <v>2185000</v>
      </c>
      <c r="L2699" s="49">
        <v>2481508.6733683045</v>
      </c>
      <c r="M2699" s="50">
        <f t="shared" si="46"/>
        <v>28</v>
      </c>
      <c r="N2699" s="68" t="s">
        <v>349</v>
      </c>
    </row>
    <row r="2700" spans="1:14" ht="95.25" customHeight="1" x14ac:dyDescent="0.25">
      <c r="A2700" s="86">
        <v>2692</v>
      </c>
      <c r="B2700" s="50" t="s">
        <v>2187</v>
      </c>
      <c r="C2700" s="69" t="s">
        <v>2188</v>
      </c>
      <c r="D2700" s="69" t="s">
        <v>24</v>
      </c>
      <c r="E2700" s="69" t="s">
        <v>1666</v>
      </c>
      <c r="F2700" s="69" t="s">
        <v>1667</v>
      </c>
      <c r="G2700" s="87" t="str">
        <f>F2700</f>
        <v>AD380T43H</v>
      </c>
      <c r="H2700" s="47">
        <v>10</v>
      </c>
      <c r="I2700" s="48" t="s">
        <v>1668</v>
      </c>
      <c r="J2700" s="50" t="s">
        <v>81</v>
      </c>
      <c r="K2700" s="46">
        <f>(1912663+15000)*1.15</f>
        <v>2216812.4499999997</v>
      </c>
      <c r="L2700" s="49">
        <v>2534474.206700475</v>
      </c>
      <c r="M2700" s="50">
        <f t="shared" si="46"/>
        <v>29</v>
      </c>
      <c r="N2700" s="68" t="s">
        <v>349</v>
      </c>
    </row>
    <row r="2701" spans="1:14" ht="95.25" customHeight="1" x14ac:dyDescent="0.25">
      <c r="A2701" s="86">
        <v>2693</v>
      </c>
      <c r="B2701" s="50" t="s">
        <v>2187</v>
      </c>
      <c r="C2701" s="69" t="s">
        <v>2188</v>
      </c>
      <c r="D2701" s="69" t="s">
        <v>26</v>
      </c>
      <c r="E2701" s="69" t="s">
        <v>1394</v>
      </c>
      <c r="F2701" s="69" t="s">
        <v>1649</v>
      </c>
      <c r="G2701" s="87" t="s">
        <v>1650</v>
      </c>
      <c r="H2701" s="47">
        <v>210</v>
      </c>
      <c r="I2701" s="48" t="s">
        <v>1457</v>
      </c>
      <c r="J2701" s="50" t="s">
        <v>1434</v>
      </c>
      <c r="K2701" s="49">
        <v>2316675</v>
      </c>
      <c r="L2701" s="49">
        <v>2638687.5720143584</v>
      </c>
      <c r="M2701" s="50">
        <f t="shared" si="46"/>
        <v>30</v>
      </c>
      <c r="N2701" s="68" t="s">
        <v>349</v>
      </c>
    </row>
    <row r="2702" spans="1:14" ht="95.25" customHeight="1" x14ac:dyDescent="0.25">
      <c r="A2702" s="86">
        <v>2694</v>
      </c>
      <c r="B2702" s="50" t="s">
        <v>2187</v>
      </c>
      <c r="C2702" s="69" t="s">
        <v>2188</v>
      </c>
      <c r="D2702" s="69" t="s">
        <v>138</v>
      </c>
      <c r="E2702" s="69" t="s">
        <v>1691</v>
      </c>
      <c r="F2702" s="69" t="s">
        <v>2192</v>
      </c>
      <c r="G2702" s="87" t="s">
        <v>2193</v>
      </c>
      <c r="H2702" s="50" t="s">
        <v>1356</v>
      </c>
      <c r="I2702" s="50" t="s">
        <v>81</v>
      </c>
      <c r="J2702" s="50" t="s">
        <v>81</v>
      </c>
      <c r="K2702" s="49">
        <v>2690000</v>
      </c>
      <c r="L2702" s="49">
        <v>3055038.1379225347</v>
      </c>
      <c r="M2702" s="50">
        <f t="shared" si="46"/>
        <v>31</v>
      </c>
      <c r="N2702" s="68" t="s">
        <v>349</v>
      </c>
    </row>
    <row r="2703" spans="1:14" ht="95.25" customHeight="1" x14ac:dyDescent="0.25">
      <c r="A2703" s="86">
        <v>2695</v>
      </c>
      <c r="B2703" s="50" t="s">
        <v>2194</v>
      </c>
      <c r="C2703" s="69" t="s">
        <v>2195</v>
      </c>
      <c r="D2703" s="69" t="s">
        <v>1438</v>
      </c>
      <c r="E2703" s="69" t="s">
        <v>1382</v>
      </c>
      <c r="F2703" s="69" t="s">
        <v>1511</v>
      </c>
      <c r="G2703" s="87" t="s">
        <v>1511</v>
      </c>
      <c r="H2703" s="47">
        <v>30</v>
      </c>
      <c r="I2703" s="48" t="s">
        <v>176</v>
      </c>
      <c r="J2703" s="50" t="s">
        <v>1760</v>
      </c>
      <c r="K2703" s="49">
        <v>1196550</v>
      </c>
      <c r="L2703" s="49">
        <v>1169549.148477454</v>
      </c>
      <c r="M2703" s="50">
        <f t="shared" si="46"/>
        <v>1</v>
      </c>
      <c r="N2703" s="68" t="s">
        <v>349</v>
      </c>
    </row>
    <row r="2704" spans="1:14" ht="95.25" customHeight="1" x14ac:dyDescent="0.25">
      <c r="A2704" s="86">
        <v>2696</v>
      </c>
      <c r="B2704" s="50" t="s">
        <v>2194</v>
      </c>
      <c r="C2704" s="69" t="s">
        <v>2195</v>
      </c>
      <c r="D2704" s="69" t="s">
        <v>1438</v>
      </c>
      <c r="E2704" s="69" t="s">
        <v>1382</v>
      </c>
      <c r="F2704" s="69" t="s">
        <v>1519</v>
      </c>
      <c r="G2704" s="69" t="s">
        <v>1519</v>
      </c>
      <c r="H2704" s="47">
        <v>30</v>
      </c>
      <c r="I2704" s="48" t="s">
        <v>176</v>
      </c>
      <c r="J2704" s="50" t="s">
        <v>1760</v>
      </c>
      <c r="K2704" s="49">
        <v>1214950</v>
      </c>
      <c r="L2704" s="49">
        <v>1187533.9417012935</v>
      </c>
      <c r="M2704" s="50">
        <f t="shared" si="46"/>
        <v>2</v>
      </c>
      <c r="N2704" s="68" t="s">
        <v>349</v>
      </c>
    </row>
    <row r="2705" spans="1:14" ht="95.25" customHeight="1" x14ac:dyDescent="0.25">
      <c r="A2705" s="86">
        <v>2697</v>
      </c>
      <c r="B2705" s="50" t="s">
        <v>2194</v>
      </c>
      <c r="C2705" s="69" t="s">
        <v>2195</v>
      </c>
      <c r="D2705" s="69" t="s">
        <v>1438</v>
      </c>
      <c r="E2705" s="69" t="s">
        <v>1382</v>
      </c>
      <c r="F2705" s="69" t="s">
        <v>1520</v>
      </c>
      <c r="G2705" s="69" t="s">
        <v>1520</v>
      </c>
      <c r="H2705" s="47">
        <v>30</v>
      </c>
      <c r="I2705" s="48" t="s">
        <v>176</v>
      </c>
      <c r="J2705" s="50" t="s">
        <v>1760</v>
      </c>
      <c r="K2705" s="49">
        <v>1214950</v>
      </c>
      <c r="L2705" s="49">
        <v>1187533.9417012935</v>
      </c>
      <c r="M2705" s="50">
        <f t="shared" si="46"/>
        <v>3</v>
      </c>
      <c r="N2705" s="68" t="s">
        <v>349</v>
      </c>
    </row>
    <row r="2706" spans="1:14" ht="95.25" customHeight="1" x14ac:dyDescent="0.25">
      <c r="A2706" s="86">
        <v>2698</v>
      </c>
      <c r="B2706" s="50" t="s">
        <v>2194</v>
      </c>
      <c r="C2706" s="69" t="s">
        <v>2195</v>
      </c>
      <c r="D2706" s="69" t="s">
        <v>45</v>
      </c>
      <c r="E2706" s="69" t="s">
        <v>1405</v>
      </c>
      <c r="F2706" s="69" t="s">
        <v>1513</v>
      </c>
      <c r="G2706" s="87" t="s">
        <v>1514</v>
      </c>
      <c r="H2706" s="47" t="s">
        <v>2196</v>
      </c>
      <c r="I2706" s="48">
        <v>0.67</v>
      </c>
      <c r="J2706" s="50" t="s">
        <v>1408</v>
      </c>
      <c r="K2706" s="46">
        <v>1136286.25</v>
      </c>
      <c r="L2706" s="49">
        <v>1136286.25</v>
      </c>
      <c r="M2706" s="50">
        <f t="shared" si="46"/>
        <v>4</v>
      </c>
      <c r="N2706" s="68" t="s">
        <v>349</v>
      </c>
    </row>
    <row r="2707" spans="1:14" ht="95.25" customHeight="1" x14ac:dyDescent="0.25">
      <c r="A2707" s="86">
        <v>2699</v>
      </c>
      <c r="B2707" s="50" t="s">
        <v>2194</v>
      </c>
      <c r="C2707" s="69" t="s">
        <v>2195</v>
      </c>
      <c r="D2707" s="69" t="s">
        <v>1438</v>
      </c>
      <c r="E2707" s="69" t="s">
        <v>1382</v>
      </c>
      <c r="F2707" s="69" t="s">
        <v>1521</v>
      </c>
      <c r="G2707" s="87" t="s">
        <v>1521</v>
      </c>
      <c r="H2707" s="47">
        <v>30</v>
      </c>
      <c r="I2707" s="48" t="s">
        <v>176</v>
      </c>
      <c r="J2707" s="50" t="s">
        <v>1760</v>
      </c>
      <c r="K2707" s="49">
        <v>1281650</v>
      </c>
      <c r="L2707" s="49">
        <v>1252728.8171377117</v>
      </c>
      <c r="M2707" s="50">
        <f t="shared" si="46"/>
        <v>5</v>
      </c>
      <c r="N2707" s="68" t="s">
        <v>349</v>
      </c>
    </row>
    <row r="2708" spans="1:14" ht="95.25" customHeight="1" x14ac:dyDescent="0.25">
      <c r="A2708" s="86">
        <v>2700</v>
      </c>
      <c r="B2708" s="50" t="s">
        <v>2194</v>
      </c>
      <c r="C2708" s="69" t="s">
        <v>2195</v>
      </c>
      <c r="D2708" s="69" t="s">
        <v>29</v>
      </c>
      <c r="E2708" s="69" t="s">
        <v>1379</v>
      </c>
      <c r="F2708" s="69" t="s">
        <v>1510</v>
      </c>
      <c r="G2708" s="87" t="s">
        <v>1510</v>
      </c>
      <c r="H2708" s="47">
        <v>30</v>
      </c>
      <c r="I2708" s="48">
        <v>132</v>
      </c>
      <c r="J2708" s="50" t="s">
        <v>1470</v>
      </c>
      <c r="K2708" s="49">
        <v>1298494.8999999999</v>
      </c>
      <c r="L2708" s="49">
        <v>1344604.7026581957</v>
      </c>
      <c r="M2708" s="50">
        <f t="shared" si="46"/>
        <v>6</v>
      </c>
      <c r="N2708" s="68" t="s">
        <v>349</v>
      </c>
    </row>
    <row r="2709" spans="1:14" ht="95.25" customHeight="1" x14ac:dyDescent="0.25">
      <c r="A2709" s="86">
        <v>2701</v>
      </c>
      <c r="B2709" s="50" t="s">
        <v>2194</v>
      </c>
      <c r="C2709" s="69" t="s">
        <v>2195</v>
      </c>
      <c r="D2709" s="69" t="s">
        <v>45</v>
      </c>
      <c r="E2709" s="69" t="s">
        <v>1405</v>
      </c>
      <c r="F2709" s="69" t="s">
        <v>1513</v>
      </c>
      <c r="G2709" s="87" t="s">
        <v>1514</v>
      </c>
      <c r="H2709" s="47" t="s">
        <v>2196</v>
      </c>
      <c r="I2709" s="48">
        <v>0.67</v>
      </c>
      <c r="J2709" s="50" t="s">
        <v>2197</v>
      </c>
      <c r="K2709" s="46">
        <v>1196000</v>
      </c>
      <c r="L2709" s="49">
        <v>1196000</v>
      </c>
      <c r="M2709" s="50">
        <f t="shared" si="46"/>
        <v>7</v>
      </c>
      <c r="N2709" s="68" t="s">
        <v>349</v>
      </c>
    </row>
    <row r="2710" spans="1:14" ht="95.25" customHeight="1" x14ac:dyDescent="0.25">
      <c r="A2710" s="86">
        <v>2702</v>
      </c>
      <c r="B2710" s="50" t="s">
        <v>2194</v>
      </c>
      <c r="C2710" s="69" t="s">
        <v>2195</v>
      </c>
      <c r="D2710" s="69" t="s">
        <v>45</v>
      </c>
      <c r="E2710" s="69" t="s">
        <v>1405</v>
      </c>
      <c r="F2710" s="69" t="s">
        <v>1516</v>
      </c>
      <c r="G2710" s="87" t="s">
        <v>1517</v>
      </c>
      <c r="H2710" s="47" t="s">
        <v>2196</v>
      </c>
      <c r="I2710" s="48">
        <v>0.87</v>
      </c>
      <c r="J2710" s="50" t="s">
        <v>1408</v>
      </c>
      <c r="K2710" s="46">
        <v>1211812.5</v>
      </c>
      <c r="L2710" s="49">
        <v>1211812.5</v>
      </c>
      <c r="M2710" s="50">
        <f t="shared" si="46"/>
        <v>8</v>
      </c>
      <c r="N2710" s="68" t="s">
        <v>349</v>
      </c>
    </row>
    <row r="2711" spans="1:14" ht="95.25" customHeight="1" x14ac:dyDescent="0.25">
      <c r="A2711" s="86">
        <v>2703</v>
      </c>
      <c r="B2711" s="50" t="s">
        <v>2194</v>
      </c>
      <c r="C2711" s="69" t="s">
        <v>2195</v>
      </c>
      <c r="D2711" s="69" t="s">
        <v>1438</v>
      </c>
      <c r="E2711" s="69" t="s">
        <v>1382</v>
      </c>
      <c r="F2711" s="69" t="s">
        <v>1524</v>
      </c>
      <c r="G2711" s="69" t="s">
        <v>1524</v>
      </c>
      <c r="H2711" s="47">
        <v>30</v>
      </c>
      <c r="I2711" s="48" t="s">
        <v>176</v>
      </c>
      <c r="J2711" s="50" t="s">
        <v>1760</v>
      </c>
      <c r="K2711" s="49">
        <v>1332250</v>
      </c>
      <c r="L2711" s="49">
        <v>1302186.9985032701</v>
      </c>
      <c r="M2711" s="50">
        <f t="shared" si="46"/>
        <v>9</v>
      </c>
      <c r="N2711" s="68" t="s">
        <v>349</v>
      </c>
    </row>
    <row r="2712" spans="1:14" ht="95.25" customHeight="1" x14ac:dyDescent="0.25">
      <c r="A2712" s="86">
        <v>2704</v>
      </c>
      <c r="B2712" s="50" t="s">
        <v>2194</v>
      </c>
      <c r="C2712" s="69" t="s">
        <v>2195</v>
      </c>
      <c r="D2712" s="69" t="s">
        <v>45</v>
      </c>
      <c r="E2712" s="69" t="s">
        <v>1405</v>
      </c>
      <c r="F2712" s="69" t="s">
        <v>1516</v>
      </c>
      <c r="G2712" s="87" t="s">
        <v>1517</v>
      </c>
      <c r="H2712" s="47" t="s">
        <v>2196</v>
      </c>
      <c r="I2712" s="48">
        <v>0.87</v>
      </c>
      <c r="J2712" s="50" t="s">
        <v>2197</v>
      </c>
      <c r="K2712" s="46">
        <v>1219000</v>
      </c>
      <c r="L2712" s="49">
        <v>1219000</v>
      </c>
      <c r="M2712" s="50">
        <f t="shared" si="46"/>
        <v>10</v>
      </c>
      <c r="N2712" s="68" t="s">
        <v>349</v>
      </c>
    </row>
    <row r="2713" spans="1:14" ht="95.25" customHeight="1" x14ac:dyDescent="0.25">
      <c r="A2713" s="86">
        <v>2705</v>
      </c>
      <c r="B2713" s="50" t="s">
        <v>2194</v>
      </c>
      <c r="C2713" s="69" t="s">
        <v>2195</v>
      </c>
      <c r="D2713" s="69" t="s">
        <v>33</v>
      </c>
      <c r="E2713" s="69" t="s">
        <v>2198</v>
      </c>
      <c r="F2713" s="69" t="s">
        <v>2198</v>
      </c>
      <c r="G2713" s="87" t="s">
        <v>2199</v>
      </c>
      <c r="H2713" s="47"/>
      <c r="I2713" s="48"/>
      <c r="J2713" s="50" t="s">
        <v>1409</v>
      </c>
      <c r="K2713" s="46">
        <v>1341684.645</v>
      </c>
      <c r="L2713" s="49">
        <v>1421090.4429620381</v>
      </c>
      <c r="M2713" s="50">
        <f t="shared" si="46"/>
        <v>11</v>
      </c>
      <c r="N2713" s="68" t="s">
        <v>349</v>
      </c>
    </row>
    <row r="2714" spans="1:14" ht="95.25" customHeight="1" x14ac:dyDescent="0.25">
      <c r="A2714" s="86">
        <v>2706</v>
      </c>
      <c r="B2714" s="50" t="s">
        <v>2194</v>
      </c>
      <c r="C2714" s="69" t="s">
        <v>2195</v>
      </c>
      <c r="D2714" s="69" t="s">
        <v>1438</v>
      </c>
      <c r="E2714" s="69" t="s">
        <v>1526</v>
      </c>
      <c r="F2714" s="69" t="s">
        <v>1527</v>
      </c>
      <c r="G2714" s="87" t="s">
        <v>1535</v>
      </c>
      <c r="H2714" s="47">
        <v>30</v>
      </c>
      <c r="I2714" s="48" t="s">
        <v>176</v>
      </c>
      <c r="J2714" s="50" t="s">
        <v>1760</v>
      </c>
      <c r="K2714" s="49">
        <v>1440350</v>
      </c>
      <c r="L2714" s="49">
        <v>1457383.1348573004</v>
      </c>
      <c r="M2714" s="50">
        <f t="shared" si="46"/>
        <v>12</v>
      </c>
      <c r="N2714" s="68" t="s">
        <v>349</v>
      </c>
    </row>
    <row r="2715" spans="1:14" ht="95.25" customHeight="1" x14ac:dyDescent="0.25">
      <c r="A2715" s="86">
        <v>2707</v>
      </c>
      <c r="B2715" s="50" t="s">
        <v>2194</v>
      </c>
      <c r="C2715" s="69" t="s">
        <v>2195</v>
      </c>
      <c r="D2715" s="69" t="s">
        <v>848</v>
      </c>
      <c r="E2715" s="69" t="s">
        <v>849</v>
      </c>
      <c r="F2715" s="69" t="s">
        <v>1531</v>
      </c>
      <c r="G2715" s="87" t="s">
        <v>1532</v>
      </c>
      <c r="H2715" s="47">
        <v>90</v>
      </c>
      <c r="I2715" s="48" t="s">
        <v>81</v>
      </c>
      <c r="J2715" s="50" t="s">
        <v>1360</v>
      </c>
      <c r="K2715" s="55">
        <v>1446936.747</v>
      </c>
      <c r="L2715" s="49">
        <v>1437517.3708991187</v>
      </c>
      <c r="M2715" s="50">
        <f t="shared" si="46"/>
        <v>13</v>
      </c>
      <c r="N2715" s="68" t="s">
        <v>349</v>
      </c>
    </row>
    <row r="2716" spans="1:14" ht="95.25" customHeight="1" x14ac:dyDescent="0.25">
      <c r="A2716" s="86">
        <v>2708</v>
      </c>
      <c r="B2716" s="50" t="s">
        <v>2194</v>
      </c>
      <c r="C2716" s="69" t="s">
        <v>2195</v>
      </c>
      <c r="D2716" s="69" t="s">
        <v>1438</v>
      </c>
      <c r="E2716" s="69" t="s">
        <v>1526</v>
      </c>
      <c r="F2716" s="69" t="s">
        <v>1527</v>
      </c>
      <c r="G2716" s="87" t="s">
        <v>1528</v>
      </c>
      <c r="H2716" s="47">
        <v>30</v>
      </c>
      <c r="I2716" s="48" t="s">
        <v>176</v>
      </c>
      <c r="J2716" s="50" t="s">
        <v>1760</v>
      </c>
      <c r="K2716" s="49">
        <v>1447250</v>
      </c>
      <c r="L2716" s="49">
        <v>1464364.7321291547</v>
      </c>
      <c r="M2716" s="50">
        <f t="shared" si="46"/>
        <v>14</v>
      </c>
      <c r="N2716" s="68" t="s">
        <v>349</v>
      </c>
    </row>
    <row r="2717" spans="1:14" ht="95.25" customHeight="1" x14ac:dyDescent="0.25">
      <c r="A2717" s="86">
        <v>2709</v>
      </c>
      <c r="B2717" s="50" t="s">
        <v>2194</v>
      </c>
      <c r="C2717" s="69" t="s">
        <v>2195</v>
      </c>
      <c r="D2717" s="69" t="s">
        <v>1438</v>
      </c>
      <c r="E2717" s="69" t="s">
        <v>1526</v>
      </c>
      <c r="F2717" s="69" t="s">
        <v>1527</v>
      </c>
      <c r="G2717" s="87" t="s">
        <v>1544</v>
      </c>
      <c r="H2717" s="47">
        <v>30</v>
      </c>
      <c r="I2717" s="48" t="s">
        <v>176</v>
      </c>
      <c r="J2717" s="50" t="s">
        <v>1760</v>
      </c>
      <c r="K2717" s="49">
        <v>1492100</v>
      </c>
      <c r="L2717" s="49">
        <v>1509745.1143962077</v>
      </c>
      <c r="M2717" s="50">
        <f t="shared" si="46"/>
        <v>15</v>
      </c>
      <c r="N2717" s="68" t="s">
        <v>349</v>
      </c>
    </row>
    <row r="2718" spans="1:14" ht="95.25" customHeight="1" x14ac:dyDescent="0.25">
      <c r="A2718" s="86">
        <v>2710</v>
      </c>
      <c r="B2718" s="50" t="s">
        <v>2194</v>
      </c>
      <c r="C2718" s="69" t="s">
        <v>2195</v>
      </c>
      <c r="D2718" s="69" t="s">
        <v>848</v>
      </c>
      <c r="E2718" s="69" t="s">
        <v>849</v>
      </c>
      <c r="F2718" s="69" t="s">
        <v>1536</v>
      </c>
      <c r="G2718" s="87" t="s">
        <v>1537</v>
      </c>
      <c r="H2718" s="47">
        <v>90</v>
      </c>
      <c r="I2718" s="48" t="s">
        <v>81</v>
      </c>
      <c r="J2718" s="50" t="s">
        <v>1360</v>
      </c>
      <c r="K2718" s="55">
        <v>1494608.487</v>
      </c>
      <c r="L2718" s="49">
        <v>1484788.6839356637</v>
      </c>
      <c r="M2718" s="50">
        <f t="shared" si="46"/>
        <v>16</v>
      </c>
      <c r="N2718" s="68" t="s">
        <v>349</v>
      </c>
    </row>
    <row r="2719" spans="1:14" ht="95.25" customHeight="1" x14ac:dyDescent="0.25">
      <c r="A2719" s="86">
        <v>2711</v>
      </c>
      <c r="B2719" s="50" t="s">
        <v>2194</v>
      </c>
      <c r="C2719" s="69" t="s">
        <v>2195</v>
      </c>
      <c r="D2719" s="69" t="s">
        <v>848</v>
      </c>
      <c r="E2719" s="69" t="s">
        <v>849</v>
      </c>
      <c r="F2719" s="69" t="s">
        <v>1542</v>
      </c>
      <c r="G2719" s="87" t="s">
        <v>1543</v>
      </c>
      <c r="H2719" s="47">
        <v>90</v>
      </c>
      <c r="I2719" s="48" t="s">
        <v>81</v>
      </c>
      <c r="J2719" s="50" t="s">
        <v>1360</v>
      </c>
      <c r="K2719" s="55">
        <v>1505111.0399999996</v>
      </c>
      <c r="L2719" s="49">
        <v>1495343.1975721605</v>
      </c>
      <c r="M2719" s="50">
        <f t="shared" si="46"/>
        <v>17</v>
      </c>
      <c r="N2719" s="68" t="s">
        <v>349</v>
      </c>
    </row>
    <row r="2720" spans="1:14" ht="95.25" customHeight="1" x14ac:dyDescent="0.25">
      <c r="A2720" s="86">
        <v>2712</v>
      </c>
      <c r="B2720" s="50" t="s">
        <v>2194</v>
      </c>
      <c r="C2720" s="69" t="s">
        <v>2195</v>
      </c>
      <c r="D2720" s="69" t="s">
        <v>1353</v>
      </c>
      <c r="E2720" s="69" t="s">
        <v>1354</v>
      </c>
      <c r="F2720" s="69" t="s">
        <v>1965</v>
      </c>
      <c r="G2720" s="87" t="s">
        <v>1534</v>
      </c>
      <c r="H2720" s="50" t="s">
        <v>1356</v>
      </c>
      <c r="I2720" s="48" t="s">
        <v>81</v>
      </c>
      <c r="J2720" s="50" t="s">
        <v>1357</v>
      </c>
      <c r="K2720" s="49">
        <v>1495384</v>
      </c>
      <c r="L2720" s="49">
        <v>1483365.7757777972</v>
      </c>
      <c r="M2720" s="50">
        <f t="shared" si="46"/>
        <v>18</v>
      </c>
      <c r="N2720" s="68" t="s">
        <v>349</v>
      </c>
    </row>
    <row r="2721" spans="1:14" ht="95.25" customHeight="1" x14ac:dyDescent="0.25">
      <c r="A2721" s="86">
        <v>2713</v>
      </c>
      <c r="B2721" s="50" t="s">
        <v>2194</v>
      </c>
      <c r="C2721" s="69" t="s">
        <v>2195</v>
      </c>
      <c r="D2721" s="69" t="s">
        <v>45</v>
      </c>
      <c r="E2721" s="69" t="s">
        <v>1405</v>
      </c>
      <c r="F2721" s="69" t="s">
        <v>1513</v>
      </c>
      <c r="G2721" s="87" t="s">
        <v>1514</v>
      </c>
      <c r="H2721" s="47" t="s">
        <v>2196</v>
      </c>
      <c r="I2721" s="48">
        <v>0.67</v>
      </c>
      <c r="J2721" s="50" t="s">
        <v>1819</v>
      </c>
      <c r="K2721" s="46">
        <v>1401965</v>
      </c>
      <c r="L2721" s="49">
        <v>1401965</v>
      </c>
      <c r="M2721" s="50">
        <f t="shared" si="46"/>
        <v>19</v>
      </c>
      <c r="N2721" s="68" t="s">
        <v>349</v>
      </c>
    </row>
    <row r="2722" spans="1:14" ht="95.25" customHeight="1" x14ac:dyDescent="0.25">
      <c r="A2722" s="86">
        <v>2714</v>
      </c>
      <c r="B2722" s="50" t="s">
        <v>2194</v>
      </c>
      <c r="C2722" s="69" t="s">
        <v>2195</v>
      </c>
      <c r="D2722" s="69" t="s">
        <v>45</v>
      </c>
      <c r="E2722" s="69" t="s">
        <v>1405</v>
      </c>
      <c r="F2722" s="69" t="s">
        <v>1516</v>
      </c>
      <c r="G2722" s="87" t="s">
        <v>1517</v>
      </c>
      <c r="H2722" s="47" t="s">
        <v>2196</v>
      </c>
      <c r="I2722" s="48">
        <v>0.87</v>
      </c>
      <c r="J2722" s="50" t="s">
        <v>1819</v>
      </c>
      <c r="K2722" s="46">
        <v>1424965</v>
      </c>
      <c r="L2722" s="49">
        <v>1424965</v>
      </c>
      <c r="M2722" s="50">
        <f t="shared" si="46"/>
        <v>20</v>
      </c>
      <c r="N2722" s="68" t="s">
        <v>349</v>
      </c>
    </row>
    <row r="2723" spans="1:14" ht="95.25" customHeight="1" x14ac:dyDescent="0.25">
      <c r="A2723" s="86">
        <v>2715</v>
      </c>
      <c r="B2723" s="50" t="s">
        <v>2194</v>
      </c>
      <c r="C2723" s="69" t="s">
        <v>2195</v>
      </c>
      <c r="D2723" s="69" t="s">
        <v>848</v>
      </c>
      <c r="E2723" s="69" t="s">
        <v>849</v>
      </c>
      <c r="F2723" s="69" t="s">
        <v>1545</v>
      </c>
      <c r="G2723" s="87" t="s">
        <v>1546</v>
      </c>
      <c r="H2723" s="47">
        <v>90</v>
      </c>
      <c r="I2723" s="48" t="s">
        <v>81</v>
      </c>
      <c r="J2723" s="50" t="s">
        <v>1360</v>
      </c>
      <c r="K2723" s="55">
        <v>1548899.6399999997</v>
      </c>
      <c r="L2723" s="49">
        <v>1538769.8170879106</v>
      </c>
      <c r="M2723" s="50">
        <f t="shared" si="46"/>
        <v>21</v>
      </c>
      <c r="N2723" s="68" t="s">
        <v>349</v>
      </c>
    </row>
    <row r="2724" spans="1:14" ht="95.25" customHeight="1" x14ac:dyDescent="0.25">
      <c r="A2724" s="86">
        <v>2716</v>
      </c>
      <c r="B2724" s="50" t="s">
        <v>2194</v>
      </c>
      <c r="C2724" s="69" t="s">
        <v>2195</v>
      </c>
      <c r="D2724" s="69" t="s">
        <v>848</v>
      </c>
      <c r="E2724" s="69" t="s">
        <v>849</v>
      </c>
      <c r="F2724" s="69" t="s">
        <v>1531</v>
      </c>
      <c r="G2724" s="87" t="s">
        <v>1532</v>
      </c>
      <c r="H2724" s="47">
        <v>90</v>
      </c>
      <c r="I2724" s="48" t="s">
        <v>81</v>
      </c>
      <c r="J2724" s="50" t="s">
        <v>1360</v>
      </c>
      <c r="K2724" s="55">
        <v>1561664.1509999998</v>
      </c>
      <c r="L2724" s="49">
        <v>1551497.9139395123</v>
      </c>
      <c r="M2724" s="50">
        <f t="shared" si="46"/>
        <v>22</v>
      </c>
      <c r="N2724" s="68" t="s">
        <v>349</v>
      </c>
    </row>
    <row r="2725" spans="1:14" ht="95.25" customHeight="1" x14ac:dyDescent="0.25">
      <c r="A2725" s="86">
        <v>2717</v>
      </c>
      <c r="B2725" s="50" t="s">
        <v>2194</v>
      </c>
      <c r="C2725" s="69" t="s">
        <v>2195</v>
      </c>
      <c r="D2725" s="69" t="s">
        <v>44</v>
      </c>
      <c r="E2725" s="69" t="s">
        <v>1361</v>
      </c>
      <c r="F2725" s="69" t="s">
        <v>1531</v>
      </c>
      <c r="G2725" s="87" t="s">
        <v>1559</v>
      </c>
      <c r="H2725" s="47">
        <v>30</v>
      </c>
      <c r="I2725" s="48" t="s">
        <v>1363</v>
      </c>
      <c r="J2725" s="50" t="s">
        <v>1364</v>
      </c>
      <c r="K2725" s="49">
        <v>1570000</v>
      </c>
      <c r="L2725" s="49">
        <v>1559779.4976117336</v>
      </c>
      <c r="M2725" s="50">
        <f t="shared" si="46"/>
        <v>23</v>
      </c>
      <c r="N2725" s="68" t="s">
        <v>349</v>
      </c>
    </row>
    <row r="2726" spans="1:14" ht="95.25" customHeight="1" x14ac:dyDescent="0.25">
      <c r="A2726" s="86">
        <v>2718</v>
      </c>
      <c r="B2726" s="50" t="s">
        <v>2194</v>
      </c>
      <c r="C2726" s="69" t="s">
        <v>2195</v>
      </c>
      <c r="D2726" s="69" t="s">
        <v>848</v>
      </c>
      <c r="E2726" s="69" t="s">
        <v>849</v>
      </c>
      <c r="F2726" s="69" t="s">
        <v>1551</v>
      </c>
      <c r="G2726" s="87" t="s">
        <v>1552</v>
      </c>
      <c r="H2726" s="47">
        <v>90</v>
      </c>
      <c r="I2726" s="48" t="s">
        <v>81</v>
      </c>
      <c r="J2726" s="50" t="s">
        <v>1360</v>
      </c>
      <c r="K2726" s="55">
        <v>1579551.66</v>
      </c>
      <c r="L2726" s="49">
        <v>1569142.0308099359</v>
      </c>
      <c r="M2726" s="50">
        <f t="shared" si="46"/>
        <v>24</v>
      </c>
      <c r="N2726" s="68" t="s">
        <v>349</v>
      </c>
    </row>
    <row r="2727" spans="1:14" ht="95.25" customHeight="1" x14ac:dyDescent="0.25">
      <c r="A2727" s="86">
        <v>2719</v>
      </c>
      <c r="B2727" s="50" t="s">
        <v>2194</v>
      </c>
      <c r="C2727" s="69" t="s">
        <v>2195</v>
      </c>
      <c r="D2727" s="69" t="s">
        <v>1438</v>
      </c>
      <c r="E2727" s="69" t="s">
        <v>1465</v>
      </c>
      <c r="F2727" s="69" t="s">
        <v>1561</v>
      </c>
      <c r="G2727" s="69" t="s">
        <v>1562</v>
      </c>
      <c r="H2727" s="47">
        <v>60</v>
      </c>
      <c r="I2727" s="48" t="s">
        <v>81</v>
      </c>
      <c r="J2727" s="50" t="s">
        <v>1760</v>
      </c>
      <c r="K2727" s="49">
        <v>1607110.35</v>
      </c>
      <c r="L2727" s="49">
        <v>1593386.9345965781</v>
      </c>
      <c r="M2727" s="50">
        <f t="shared" si="46"/>
        <v>25</v>
      </c>
      <c r="N2727" s="68" t="s">
        <v>349</v>
      </c>
    </row>
    <row r="2728" spans="1:14" ht="95.25" customHeight="1" x14ac:dyDescent="0.25">
      <c r="A2728" s="86">
        <v>2720</v>
      </c>
      <c r="B2728" s="50" t="s">
        <v>2194</v>
      </c>
      <c r="C2728" s="69" t="s">
        <v>2195</v>
      </c>
      <c r="D2728" s="69" t="s">
        <v>848</v>
      </c>
      <c r="E2728" s="69" t="s">
        <v>849</v>
      </c>
      <c r="F2728" s="69" t="s">
        <v>1536</v>
      </c>
      <c r="G2728" s="87" t="s">
        <v>1537</v>
      </c>
      <c r="H2728" s="47">
        <v>90</v>
      </c>
      <c r="I2728" s="48" t="s">
        <v>81</v>
      </c>
      <c r="J2728" s="50" t="s">
        <v>1360</v>
      </c>
      <c r="K2728" s="55">
        <v>1609335.8910000001</v>
      </c>
      <c r="L2728" s="49">
        <v>1598762.3115968022</v>
      </c>
      <c r="M2728" s="50">
        <f t="shared" si="46"/>
        <v>26</v>
      </c>
      <c r="N2728" s="68" t="s">
        <v>349</v>
      </c>
    </row>
    <row r="2729" spans="1:14" ht="95.25" customHeight="1" x14ac:dyDescent="0.25">
      <c r="A2729" s="86">
        <v>2721</v>
      </c>
      <c r="B2729" s="50" t="s">
        <v>2194</v>
      </c>
      <c r="C2729" s="69" t="s">
        <v>2195</v>
      </c>
      <c r="D2729" s="69" t="s">
        <v>138</v>
      </c>
      <c r="E2729" s="69" t="s">
        <v>1394</v>
      </c>
      <c r="F2729" s="69" t="s">
        <v>1538</v>
      </c>
      <c r="G2729" s="87" t="s">
        <v>1539</v>
      </c>
      <c r="H2729" s="50" t="s">
        <v>1356</v>
      </c>
      <c r="I2729" s="50" t="s">
        <v>81</v>
      </c>
      <c r="J2729" s="50" t="s">
        <v>1357</v>
      </c>
      <c r="K2729" s="49">
        <v>1604250</v>
      </c>
      <c r="L2729" s="49">
        <v>1591485.7642943992</v>
      </c>
      <c r="M2729" s="50">
        <f t="shared" si="46"/>
        <v>27</v>
      </c>
      <c r="N2729" s="68" t="s">
        <v>349</v>
      </c>
    </row>
    <row r="2730" spans="1:14" ht="95.25" customHeight="1" x14ac:dyDescent="0.25">
      <c r="A2730" s="86">
        <v>2722</v>
      </c>
      <c r="B2730" s="50" t="s">
        <v>2194</v>
      </c>
      <c r="C2730" s="69" t="s">
        <v>2195</v>
      </c>
      <c r="D2730" s="69" t="s">
        <v>848</v>
      </c>
      <c r="E2730" s="69" t="s">
        <v>849</v>
      </c>
      <c r="F2730" s="69" t="s">
        <v>1542</v>
      </c>
      <c r="G2730" s="87" t="s">
        <v>1543</v>
      </c>
      <c r="H2730" s="47">
        <v>90</v>
      </c>
      <c r="I2730" s="48" t="s">
        <v>81</v>
      </c>
      <c r="J2730" s="50" t="s">
        <v>1360</v>
      </c>
      <c r="K2730" s="55">
        <v>1619838.4439999997</v>
      </c>
      <c r="L2730" s="49">
        <v>1609326.0457389732</v>
      </c>
      <c r="M2730" s="50">
        <f t="shared" si="46"/>
        <v>28</v>
      </c>
      <c r="N2730" s="68" t="s">
        <v>349</v>
      </c>
    </row>
    <row r="2731" spans="1:14" ht="95.25" customHeight="1" x14ac:dyDescent="0.25">
      <c r="A2731" s="86">
        <v>2723</v>
      </c>
      <c r="B2731" s="50" t="s">
        <v>2194</v>
      </c>
      <c r="C2731" s="69" t="s">
        <v>2195</v>
      </c>
      <c r="D2731" s="69" t="s">
        <v>1438</v>
      </c>
      <c r="E2731" s="69" t="s">
        <v>1465</v>
      </c>
      <c r="F2731" s="69" t="s">
        <v>1565</v>
      </c>
      <c r="G2731" s="87" t="s">
        <v>1548</v>
      </c>
      <c r="H2731" s="47">
        <v>60</v>
      </c>
      <c r="I2731" s="48" t="s">
        <v>81</v>
      </c>
      <c r="J2731" s="50" t="s">
        <v>1760</v>
      </c>
      <c r="K2731" s="49">
        <v>1629306.5</v>
      </c>
      <c r="L2731" s="49">
        <v>1615393.5475266399</v>
      </c>
      <c r="M2731" s="50">
        <f t="shared" si="46"/>
        <v>29</v>
      </c>
      <c r="N2731" s="68" t="s">
        <v>349</v>
      </c>
    </row>
    <row r="2732" spans="1:14" ht="95.25" customHeight="1" x14ac:dyDescent="0.25">
      <c r="A2732" s="86">
        <v>2724</v>
      </c>
      <c r="B2732" s="50" t="s">
        <v>2194</v>
      </c>
      <c r="C2732" s="69" t="s">
        <v>2195</v>
      </c>
      <c r="D2732" s="69" t="s">
        <v>1438</v>
      </c>
      <c r="E2732" s="69" t="s">
        <v>1465</v>
      </c>
      <c r="F2732" s="69" t="s">
        <v>1566</v>
      </c>
      <c r="G2732" s="69" t="s">
        <v>1550</v>
      </c>
      <c r="H2732" s="47">
        <v>60</v>
      </c>
      <c r="I2732" s="48" t="s">
        <v>81</v>
      </c>
      <c r="J2732" s="50" t="s">
        <v>1760</v>
      </c>
      <c r="K2732" s="49">
        <v>1631802</v>
      </c>
      <c r="L2732" s="49">
        <v>1617867.7379861099</v>
      </c>
      <c r="M2732" s="50">
        <f t="shared" si="46"/>
        <v>30</v>
      </c>
      <c r="N2732" s="68" t="s">
        <v>349</v>
      </c>
    </row>
    <row r="2733" spans="1:14" ht="95.25" customHeight="1" x14ac:dyDescent="0.25">
      <c r="A2733" s="86">
        <v>2725</v>
      </c>
      <c r="B2733" s="50" t="s">
        <v>2194</v>
      </c>
      <c r="C2733" s="69" t="s">
        <v>2195</v>
      </c>
      <c r="D2733" s="69" t="s">
        <v>44</v>
      </c>
      <c r="E2733" s="69" t="s">
        <v>1361</v>
      </c>
      <c r="F2733" s="69" t="s">
        <v>1839</v>
      </c>
      <c r="G2733" s="87" t="s">
        <v>1847</v>
      </c>
      <c r="H2733" s="47">
        <v>30</v>
      </c>
      <c r="I2733" s="48" t="s">
        <v>1363</v>
      </c>
      <c r="J2733" s="50" t="s">
        <v>1364</v>
      </c>
      <c r="K2733" s="49">
        <v>1635000.01</v>
      </c>
      <c r="L2733" s="49">
        <v>1624257.8134662348</v>
      </c>
      <c r="M2733" s="50">
        <f t="shared" si="46"/>
        <v>31</v>
      </c>
      <c r="N2733" s="68" t="s">
        <v>349</v>
      </c>
    </row>
    <row r="2734" spans="1:14" ht="95.25" customHeight="1" x14ac:dyDescent="0.25">
      <c r="A2734" s="86">
        <v>2726</v>
      </c>
      <c r="B2734" s="50" t="s">
        <v>2194</v>
      </c>
      <c r="C2734" s="69" t="s">
        <v>2195</v>
      </c>
      <c r="D2734" s="69" t="s">
        <v>1438</v>
      </c>
      <c r="E2734" s="69" t="s">
        <v>1465</v>
      </c>
      <c r="F2734" s="69" t="s">
        <v>1567</v>
      </c>
      <c r="G2734" s="69" t="s">
        <v>1568</v>
      </c>
      <c r="H2734" s="47">
        <v>60</v>
      </c>
      <c r="I2734" s="48" t="s">
        <v>81</v>
      </c>
      <c r="J2734" s="50" t="s">
        <v>1760</v>
      </c>
      <c r="K2734" s="49">
        <v>1641306.75</v>
      </c>
      <c r="L2734" s="49">
        <v>1627291.3251508663</v>
      </c>
      <c r="M2734" s="50">
        <f t="shared" si="46"/>
        <v>32</v>
      </c>
      <c r="N2734" s="68" t="s">
        <v>349</v>
      </c>
    </row>
    <row r="2735" spans="1:14" ht="95.25" customHeight="1" x14ac:dyDescent="0.25">
      <c r="A2735" s="86">
        <v>2727</v>
      </c>
      <c r="B2735" s="50" t="s">
        <v>2194</v>
      </c>
      <c r="C2735" s="69" t="s">
        <v>2195</v>
      </c>
      <c r="D2735" s="69" t="s">
        <v>1438</v>
      </c>
      <c r="E2735" s="69" t="s">
        <v>1465</v>
      </c>
      <c r="F2735" s="69" t="s">
        <v>1569</v>
      </c>
      <c r="G2735" s="69" t="s">
        <v>1570</v>
      </c>
      <c r="H2735" s="47">
        <v>60</v>
      </c>
      <c r="I2735" s="48" t="s">
        <v>81</v>
      </c>
      <c r="J2735" s="50" t="s">
        <v>1760</v>
      </c>
      <c r="K2735" s="49">
        <v>1646823.3</v>
      </c>
      <c r="L2735" s="49">
        <v>1632760.7683002108</v>
      </c>
      <c r="M2735" s="50">
        <f t="shared" si="46"/>
        <v>33</v>
      </c>
      <c r="N2735" s="68" t="s">
        <v>349</v>
      </c>
    </row>
    <row r="2736" spans="1:14" ht="95.25" customHeight="1" x14ac:dyDescent="0.25">
      <c r="A2736" s="86">
        <v>2728</v>
      </c>
      <c r="B2736" s="50" t="s">
        <v>2194</v>
      </c>
      <c r="C2736" s="69" t="s">
        <v>2195</v>
      </c>
      <c r="D2736" s="69" t="s">
        <v>1438</v>
      </c>
      <c r="E2736" s="69" t="s">
        <v>1465</v>
      </c>
      <c r="F2736" s="69" t="s">
        <v>1575</v>
      </c>
      <c r="G2736" s="69" t="s">
        <v>1576</v>
      </c>
      <c r="H2736" s="47">
        <v>60</v>
      </c>
      <c r="I2736" s="48" t="s">
        <v>81</v>
      </c>
      <c r="J2736" s="50" t="s">
        <v>1760</v>
      </c>
      <c r="K2736" s="49">
        <v>1656532.75</v>
      </c>
      <c r="L2736" s="49">
        <v>1642387.3074934399</v>
      </c>
      <c r="M2736" s="50">
        <f t="shared" si="46"/>
        <v>34</v>
      </c>
      <c r="N2736" s="68" t="s">
        <v>349</v>
      </c>
    </row>
    <row r="2737" spans="1:14" ht="95.25" customHeight="1" x14ac:dyDescent="0.25">
      <c r="A2737" s="86">
        <v>2729</v>
      </c>
      <c r="B2737" s="50" t="s">
        <v>2194</v>
      </c>
      <c r="C2737" s="69" t="s">
        <v>2195</v>
      </c>
      <c r="D2737" s="69" t="s">
        <v>848</v>
      </c>
      <c r="E2737" s="69" t="s">
        <v>849</v>
      </c>
      <c r="F2737" s="69" t="s">
        <v>1545</v>
      </c>
      <c r="G2737" s="87" t="s">
        <v>1546</v>
      </c>
      <c r="H2737" s="47">
        <v>90</v>
      </c>
      <c r="I2737" s="48" t="s">
        <v>81</v>
      </c>
      <c r="J2737" s="50" t="s">
        <v>1360</v>
      </c>
      <c r="K2737" s="55">
        <v>1663627.044</v>
      </c>
      <c r="L2737" s="49">
        <v>1652746.9024386769</v>
      </c>
      <c r="M2737" s="50">
        <f t="shared" si="46"/>
        <v>35</v>
      </c>
      <c r="N2737" s="68" t="s">
        <v>349</v>
      </c>
    </row>
    <row r="2738" spans="1:14" ht="95.25" customHeight="1" x14ac:dyDescent="0.25">
      <c r="A2738" s="86">
        <v>2730</v>
      </c>
      <c r="B2738" s="50" t="s">
        <v>2194</v>
      </c>
      <c r="C2738" s="69" t="s">
        <v>2195</v>
      </c>
      <c r="D2738" s="69" t="s">
        <v>1438</v>
      </c>
      <c r="E2738" s="69" t="s">
        <v>1465</v>
      </c>
      <c r="F2738" s="69" t="s">
        <v>1577</v>
      </c>
      <c r="G2738" s="87" t="s">
        <v>1554</v>
      </c>
      <c r="H2738" s="47">
        <v>60</v>
      </c>
      <c r="I2738" s="48" t="s">
        <v>81</v>
      </c>
      <c r="J2738" s="50" t="s">
        <v>1760</v>
      </c>
      <c r="K2738" s="49">
        <v>1670057.9</v>
      </c>
      <c r="L2738" s="49">
        <v>1655796.9637117942</v>
      </c>
      <c r="M2738" s="50">
        <f t="shared" si="46"/>
        <v>36</v>
      </c>
      <c r="N2738" s="68" t="s">
        <v>349</v>
      </c>
    </row>
    <row r="2739" spans="1:14" ht="95.25" customHeight="1" x14ac:dyDescent="0.25">
      <c r="A2739" s="86">
        <v>2731</v>
      </c>
      <c r="B2739" s="50" t="s">
        <v>2194</v>
      </c>
      <c r="C2739" s="69" t="s">
        <v>2195</v>
      </c>
      <c r="D2739" s="69" t="s">
        <v>1438</v>
      </c>
      <c r="E2739" s="69" t="s">
        <v>1465</v>
      </c>
      <c r="F2739" s="69" t="s">
        <v>1577</v>
      </c>
      <c r="G2739" s="87" t="s">
        <v>1554</v>
      </c>
      <c r="H2739" s="47">
        <v>60</v>
      </c>
      <c r="I2739" s="48" t="s">
        <v>81</v>
      </c>
      <c r="J2739" s="50" t="s">
        <v>1760</v>
      </c>
      <c r="K2739" s="49">
        <v>1670057.9</v>
      </c>
      <c r="L2739" s="49">
        <v>1655796.9637117942</v>
      </c>
      <c r="M2739" s="50">
        <f t="shared" si="46"/>
        <v>37</v>
      </c>
      <c r="N2739" s="68" t="s">
        <v>349</v>
      </c>
    </row>
    <row r="2740" spans="1:14" ht="95.25" customHeight="1" x14ac:dyDescent="0.25">
      <c r="A2740" s="86">
        <v>2732</v>
      </c>
      <c r="B2740" s="50" t="s">
        <v>2194</v>
      </c>
      <c r="C2740" s="69" t="s">
        <v>2195</v>
      </c>
      <c r="D2740" s="69" t="s">
        <v>24</v>
      </c>
      <c r="E2740" s="69" t="s">
        <v>1777</v>
      </c>
      <c r="F2740" s="69" t="s">
        <v>1854</v>
      </c>
      <c r="G2740" s="87"/>
      <c r="H2740" s="47">
        <v>10</v>
      </c>
      <c r="I2740" s="48" t="s">
        <v>1668</v>
      </c>
      <c r="J2740" s="50" t="s">
        <v>2200</v>
      </c>
      <c r="K2740" s="46">
        <f>(1083750+275587+15000)*1.15</f>
        <v>1580487.5499999998</v>
      </c>
      <c r="L2740" s="49">
        <v>1806966.092005766</v>
      </c>
      <c r="M2740" s="50">
        <f t="shared" si="46"/>
        <v>38</v>
      </c>
      <c r="N2740" s="68" t="s">
        <v>349</v>
      </c>
    </row>
    <row r="2741" spans="1:14" ht="95.25" customHeight="1" x14ac:dyDescent="0.25">
      <c r="A2741" s="86">
        <v>2733</v>
      </c>
      <c r="B2741" s="50" t="s">
        <v>2194</v>
      </c>
      <c r="C2741" s="69" t="s">
        <v>2195</v>
      </c>
      <c r="D2741" s="69" t="s">
        <v>848</v>
      </c>
      <c r="E2741" s="69" t="s">
        <v>849</v>
      </c>
      <c r="F2741" s="69" t="s">
        <v>1551</v>
      </c>
      <c r="G2741" s="87" t="s">
        <v>1552</v>
      </c>
      <c r="H2741" s="47">
        <v>90</v>
      </c>
      <c r="I2741" s="48" t="s">
        <v>81</v>
      </c>
      <c r="J2741" s="50" t="s">
        <v>1360</v>
      </c>
      <c r="K2741" s="55">
        <v>1694279.0639999998</v>
      </c>
      <c r="L2741" s="49">
        <v>1683113.3533446554</v>
      </c>
      <c r="M2741" s="50">
        <f t="shared" si="46"/>
        <v>39</v>
      </c>
      <c r="N2741" s="68" t="s">
        <v>349</v>
      </c>
    </row>
    <row r="2742" spans="1:14" ht="95.25" customHeight="1" x14ac:dyDescent="0.25">
      <c r="A2742" s="86">
        <v>2734</v>
      </c>
      <c r="B2742" s="50" t="s">
        <v>2194</v>
      </c>
      <c r="C2742" s="69" t="s">
        <v>2195</v>
      </c>
      <c r="D2742" s="69" t="s">
        <v>1438</v>
      </c>
      <c r="E2742" s="69" t="s">
        <v>1465</v>
      </c>
      <c r="F2742" s="69" t="s">
        <v>1569</v>
      </c>
      <c r="G2742" s="69" t="s">
        <v>1557</v>
      </c>
      <c r="H2742" s="47">
        <v>60</v>
      </c>
      <c r="I2742" s="48" t="s">
        <v>81</v>
      </c>
      <c r="J2742" s="50" t="s">
        <v>1760</v>
      </c>
      <c r="K2742" s="49">
        <v>1695723.6</v>
      </c>
      <c r="L2742" s="49">
        <v>1681243.499506474</v>
      </c>
      <c r="M2742" s="50">
        <f t="shared" si="46"/>
        <v>40</v>
      </c>
      <c r="N2742" s="68" t="s">
        <v>349</v>
      </c>
    </row>
    <row r="2743" spans="1:14" ht="95.25" customHeight="1" x14ac:dyDescent="0.25">
      <c r="A2743" s="86">
        <v>2735</v>
      </c>
      <c r="B2743" s="50" t="s">
        <v>2194</v>
      </c>
      <c r="C2743" s="69" t="s">
        <v>2195</v>
      </c>
      <c r="D2743" s="69" t="s">
        <v>44</v>
      </c>
      <c r="E2743" s="69" t="s">
        <v>1361</v>
      </c>
      <c r="F2743" s="69" t="s">
        <v>1846</v>
      </c>
      <c r="G2743" s="87" t="s">
        <v>1560</v>
      </c>
      <c r="H2743" s="47">
        <v>30</v>
      </c>
      <c r="I2743" s="48" t="s">
        <v>1363</v>
      </c>
      <c r="J2743" s="50" t="s">
        <v>1364</v>
      </c>
      <c r="K2743" s="49">
        <v>1700000.03</v>
      </c>
      <c r="L2743" s="49">
        <v>1688967.4005267876</v>
      </c>
      <c r="M2743" s="50">
        <f t="shared" si="46"/>
        <v>41</v>
      </c>
      <c r="N2743" s="68" t="s">
        <v>349</v>
      </c>
    </row>
    <row r="2744" spans="1:14" ht="95.25" customHeight="1" x14ac:dyDescent="0.25">
      <c r="A2744" s="86">
        <v>2736</v>
      </c>
      <c r="B2744" s="50" t="s">
        <v>2194</v>
      </c>
      <c r="C2744" s="69" t="s">
        <v>2195</v>
      </c>
      <c r="D2744" s="69" t="s">
        <v>1438</v>
      </c>
      <c r="E2744" s="69" t="s">
        <v>1465</v>
      </c>
      <c r="F2744" s="69" t="s">
        <v>1578</v>
      </c>
      <c r="G2744" s="69" t="s">
        <v>1579</v>
      </c>
      <c r="H2744" s="47">
        <v>60</v>
      </c>
      <c r="I2744" s="48" t="s">
        <v>81</v>
      </c>
      <c r="J2744" s="50" t="s">
        <v>1760</v>
      </c>
      <c r="K2744" s="49">
        <v>1715080.4</v>
      </c>
      <c r="L2744" s="49">
        <v>1700435.0081764287</v>
      </c>
      <c r="M2744" s="50">
        <f t="shared" si="46"/>
        <v>42</v>
      </c>
      <c r="N2744" s="68" t="s">
        <v>349</v>
      </c>
    </row>
    <row r="2745" spans="1:14" ht="95.25" customHeight="1" x14ac:dyDescent="0.25">
      <c r="A2745" s="86">
        <v>2737</v>
      </c>
      <c r="B2745" s="50" t="s">
        <v>2194</v>
      </c>
      <c r="C2745" s="69" t="s">
        <v>2195</v>
      </c>
      <c r="D2745" s="69" t="s">
        <v>1438</v>
      </c>
      <c r="E2745" s="69" t="s">
        <v>1465</v>
      </c>
      <c r="F2745" s="69" t="s">
        <v>1578</v>
      </c>
      <c r="G2745" s="69" t="s">
        <v>1564</v>
      </c>
      <c r="H2745" s="47">
        <v>60</v>
      </c>
      <c r="I2745" s="48" t="s">
        <v>81</v>
      </c>
      <c r="J2745" s="50" t="s">
        <v>1760</v>
      </c>
      <c r="K2745" s="49">
        <v>1722085.05</v>
      </c>
      <c r="L2745" s="49">
        <v>1707379.8441619738</v>
      </c>
      <c r="M2745" s="50">
        <f t="shared" si="46"/>
        <v>43</v>
      </c>
      <c r="N2745" s="68" t="s">
        <v>349</v>
      </c>
    </row>
    <row r="2746" spans="1:14" ht="95.25" customHeight="1" x14ac:dyDescent="0.25">
      <c r="A2746" s="86">
        <v>2738</v>
      </c>
      <c r="B2746" s="50" t="s">
        <v>2194</v>
      </c>
      <c r="C2746" s="69" t="s">
        <v>2195</v>
      </c>
      <c r="D2746" s="69" t="s">
        <v>1438</v>
      </c>
      <c r="E2746" s="69" t="s">
        <v>1465</v>
      </c>
      <c r="F2746" s="69" t="s">
        <v>1580</v>
      </c>
      <c r="G2746" s="69" t="s">
        <v>1573</v>
      </c>
      <c r="H2746" s="47">
        <v>60</v>
      </c>
      <c r="I2746" s="48" t="s">
        <v>81</v>
      </c>
      <c r="J2746" s="50" t="s">
        <v>1760</v>
      </c>
      <c r="K2746" s="49">
        <v>1736320.9</v>
      </c>
      <c r="L2746" s="49">
        <v>1721494.131580306</v>
      </c>
      <c r="M2746" s="50">
        <f t="shared" si="46"/>
        <v>44</v>
      </c>
      <c r="N2746" s="68" t="s">
        <v>349</v>
      </c>
    </row>
    <row r="2747" spans="1:14" ht="95.25" customHeight="1" x14ac:dyDescent="0.25">
      <c r="A2747" s="86">
        <v>2739</v>
      </c>
      <c r="B2747" s="50" t="s">
        <v>2194</v>
      </c>
      <c r="C2747" s="69" t="s">
        <v>2195</v>
      </c>
      <c r="D2747" s="69" t="s">
        <v>44</v>
      </c>
      <c r="E2747" s="69" t="s">
        <v>1361</v>
      </c>
      <c r="F2747" s="69" t="s">
        <v>1545</v>
      </c>
      <c r="G2747" s="87" t="s">
        <v>1571</v>
      </c>
      <c r="H2747" s="47">
        <v>30</v>
      </c>
      <c r="I2747" s="48" t="s">
        <v>1363</v>
      </c>
      <c r="J2747" s="50" t="s">
        <v>1364</v>
      </c>
      <c r="K2747" s="49">
        <v>1740000.02</v>
      </c>
      <c r="L2747" s="49">
        <v>1728620.3982256469</v>
      </c>
      <c r="M2747" s="50">
        <f t="shared" si="46"/>
        <v>45</v>
      </c>
      <c r="N2747" s="68" t="s">
        <v>349</v>
      </c>
    </row>
    <row r="2748" spans="1:14" ht="95.25" customHeight="1" x14ac:dyDescent="0.25">
      <c r="A2748" s="86">
        <v>2740</v>
      </c>
      <c r="B2748" s="50" t="s">
        <v>2194</v>
      </c>
      <c r="C2748" s="69" t="s">
        <v>2195</v>
      </c>
      <c r="D2748" s="69" t="s">
        <v>1438</v>
      </c>
      <c r="E2748" s="69" t="s">
        <v>1465</v>
      </c>
      <c r="F2748" s="69" t="s">
        <v>1586</v>
      </c>
      <c r="G2748" s="69" t="s">
        <v>1587</v>
      </c>
      <c r="H2748" s="47">
        <v>60</v>
      </c>
      <c r="I2748" s="48" t="s">
        <v>81</v>
      </c>
      <c r="J2748" s="50" t="s">
        <v>1760</v>
      </c>
      <c r="K2748" s="49">
        <v>1762705.35</v>
      </c>
      <c r="L2748" s="49">
        <v>1747653.2798345108</v>
      </c>
      <c r="M2748" s="50">
        <f t="shared" si="46"/>
        <v>46</v>
      </c>
      <c r="N2748" s="68" t="s">
        <v>349</v>
      </c>
    </row>
    <row r="2749" spans="1:14" ht="95.25" customHeight="1" x14ac:dyDescent="0.25">
      <c r="A2749" s="86">
        <v>2741</v>
      </c>
      <c r="B2749" s="50" t="s">
        <v>2194</v>
      </c>
      <c r="C2749" s="69" t="s">
        <v>2195</v>
      </c>
      <c r="D2749" s="69" t="s">
        <v>1438</v>
      </c>
      <c r="E2749" s="69" t="s">
        <v>1465</v>
      </c>
      <c r="F2749" s="69" t="s">
        <v>1588</v>
      </c>
      <c r="G2749" s="69" t="s">
        <v>1589</v>
      </c>
      <c r="H2749" s="47">
        <v>60</v>
      </c>
      <c r="I2749" s="48" t="s">
        <v>81</v>
      </c>
      <c r="J2749" s="50" t="s">
        <v>1760</v>
      </c>
      <c r="K2749" s="49">
        <v>1774744.7</v>
      </c>
      <c r="L2749" s="49">
        <v>1759589.8235765353</v>
      </c>
      <c r="M2749" s="50">
        <f t="shared" si="46"/>
        <v>47</v>
      </c>
      <c r="N2749" s="68" t="s">
        <v>349</v>
      </c>
    </row>
    <row r="2750" spans="1:14" ht="95.25" customHeight="1" x14ac:dyDescent="0.25">
      <c r="A2750" s="86">
        <v>2742</v>
      </c>
      <c r="B2750" s="50" t="s">
        <v>2194</v>
      </c>
      <c r="C2750" s="69" t="s">
        <v>2195</v>
      </c>
      <c r="D2750" s="69" t="s">
        <v>44</v>
      </c>
      <c r="E2750" s="69" t="s">
        <v>1361</v>
      </c>
      <c r="F2750" s="69" t="s">
        <v>1551</v>
      </c>
      <c r="G2750" s="87" t="s">
        <v>1574</v>
      </c>
      <c r="H2750" s="47">
        <v>30</v>
      </c>
      <c r="I2750" s="48" t="s">
        <v>1363</v>
      </c>
      <c r="J2750" s="50" t="s">
        <v>1364</v>
      </c>
      <c r="K2750" s="49">
        <v>1790700.04</v>
      </c>
      <c r="L2750" s="49">
        <v>1778898.8916874256</v>
      </c>
      <c r="M2750" s="50">
        <f t="shared" si="46"/>
        <v>48</v>
      </c>
      <c r="N2750" s="68" t="s">
        <v>349</v>
      </c>
    </row>
    <row r="2751" spans="1:14" ht="95.25" customHeight="1" x14ac:dyDescent="0.25">
      <c r="A2751" s="86">
        <v>2743</v>
      </c>
      <c r="B2751" s="50" t="s">
        <v>2194</v>
      </c>
      <c r="C2751" s="69" t="s">
        <v>2195</v>
      </c>
      <c r="D2751" s="69" t="s">
        <v>47</v>
      </c>
      <c r="E2751" s="69" t="s">
        <v>1526</v>
      </c>
      <c r="F2751" s="69" t="s">
        <v>1527</v>
      </c>
      <c r="G2751" s="87" t="s">
        <v>1528</v>
      </c>
      <c r="H2751" s="47">
        <v>60</v>
      </c>
      <c r="I2751" s="48" t="s">
        <v>1530</v>
      </c>
      <c r="J2751" s="50" t="s">
        <v>1503</v>
      </c>
      <c r="K2751" s="49">
        <v>1833725.6</v>
      </c>
      <c r="L2751" s="49">
        <v>1942252.1789200539</v>
      </c>
      <c r="M2751" s="50">
        <f t="shared" si="46"/>
        <v>49</v>
      </c>
      <c r="N2751" s="68" t="s">
        <v>349</v>
      </c>
    </row>
    <row r="2752" spans="1:14" ht="95.25" customHeight="1" x14ac:dyDescent="0.25">
      <c r="A2752" s="86">
        <v>2744</v>
      </c>
      <c r="B2752" s="50" t="s">
        <v>2194</v>
      </c>
      <c r="C2752" s="69" t="s">
        <v>2195</v>
      </c>
      <c r="D2752" s="69" t="s">
        <v>1438</v>
      </c>
      <c r="E2752" s="69" t="s">
        <v>1465</v>
      </c>
      <c r="F2752" s="69" t="s">
        <v>1590</v>
      </c>
      <c r="G2752" s="69" t="s">
        <v>1583</v>
      </c>
      <c r="H2752" s="47">
        <v>60</v>
      </c>
      <c r="I2752" s="48" t="s">
        <v>81</v>
      </c>
      <c r="J2752" s="50" t="s">
        <v>1760</v>
      </c>
      <c r="K2752" s="49">
        <v>1842647.6</v>
      </c>
      <c r="L2752" s="49">
        <v>1826912.8880326992</v>
      </c>
      <c r="M2752" s="50">
        <f t="shared" si="46"/>
        <v>50</v>
      </c>
      <c r="N2752" s="68" t="s">
        <v>349</v>
      </c>
    </row>
    <row r="2753" spans="1:14" ht="95.25" customHeight="1" x14ac:dyDescent="0.25">
      <c r="A2753" s="86">
        <v>2745</v>
      </c>
      <c r="B2753" s="50" t="s">
        <v>2194</v>
      </c>
      <c r="C2753" s="69" t="s">
        <v>2195</v>
      </c>
      <c r="D2753" s="69" t="s">
        <v>9</v>
      </c>
      <c r="E2753" s="69" t="s">
        <v>1347</v>
      </c>
      <c r="F2753" s="69" t="s">
        <v>2201</v>
      </c>
      <c r="G2753" s="87" t="s">
        <v>1534</v>
      </c>
      <c r="H2753" s="47" t="s">
        <v>1399</v>
      </c>
      <c r="I2753" s="91" t="s">
        <v>81</v>
      </c>
      <c r="J2753" s="50" t="s">
        <v>1402</v>
      </c>
      <c r="K2753" s="49">
        <v>1870882</v>
      </c>
      <c r="L2753" s="49">
        <v>1857725.4499445474</v>
      </c>
      <c r="M2753" s="50">
        <f t="shared" si="46"/>
        <v>51</v>
      </c>
      <c r="N2753" s="68" t="s">
        <v>349</v>
      </c>
    </row>
    <row r="2754" spans="1:14" ht="95.25" customHeight="1" x14ac:dyDescent="0.25">
      <c r="A2754" s="86">
        <v>2746</v>
      </c>
      <c r="B2754" s="50" t="s">
        <v>2194</v>
      </c>
      <c r="C2754" s="69" t="s">
        <v>2195</v>
      </c>
      <c r="D2754" s="69" t="s">
        <v>47</v>
      </c>
      <c r="E2754" s="69" t="s">
        <v>1500</v>
      </c>
      <c r="F2754" s="69" t="s">
        <v>1547</v>
      </c>
      <c r="G2754" s="69" t="s">
        <v>1548</v>
      </c>
      <c r="H2754" s="47">
        <v>7</v>
      </c>
      <c r="I2754" s="48" t="s">
        <v>1502</v>
      </c>
      <c r="J2754" s="50" t="s">
        <v>1503</v>
      </c>
      <c r="K2754" s="49">
        <v>1990362.5</v>
      </c>
      <c r="L2754" s="49">
        <v>2128695.2743544769</v>
      </c>
      <c r="M2754" s="50">
        <f t="shared" si="46"/>
        <v>52</v>
      </c>
      <c r="N2754" s="68" t="s">
        <v>349</v>
      </c>
    </row>
    <row r="2755" spans="1:14" ht="95.25" customHeight="1" x14ac:dyDescent="0.25">
      <c r="A2755" s="86">
        <v>2747</v>
      </c>
      <c r="B2755" s="50" t="s">
        <v>2194</v>
      </c>
      <c r="C2755" s="69" t="s">
        <v>2195</v>
      </c>
      <c r="D2755" s="69" t="s">
        <v>47</v>
      </c>
      <c r="E2755" s="69" t="s">
        <v>1500</v>
      </c>
      <c r="F2755" s="69" t="s">
        <v>1556</v>
      </c>
      <c r="G2755" s="69" t="s">
        <v>1557</v>
      </c>
      <c r="H2755" s="47">
        <v>60</v>
      </c>
      <c r="I2755" s="48" t="s">
        <v>1558</v>
      </c>
      <c r="J2755" s="50" t="s">
        <v>1503</v>
      </c>
      <c r="K2755" s="49">
        <v>2063100</v>
      </c>
      <c r="L2755" s="49">
        <v>2206488.124912282</v>
      </c>
      <c r="M2755" s="50">
        <f t="shared" si="46"/>
        <v>53</v>
      </c>
      <c r="N2755" s="68" t="s">
        <v>349</v>
      </c>
    </row>
    <row r="2756" spans="1:14" ht="95.25" customHeight="1" x14ac:dyDescent="0.25">
      <c r="A2756" s="86">
        <v>2748</v>
      </c>
      <c r="B2756" s="50" t="s">
        <v>2202</v>
      </c>
      <c r="C2756" s="69" t="s">
        <v>2203</v>
      </c>
      <c r="D2756" s="69" t="s">
        <v>848</v>
      </c>
      <c r="E2756" s="69" t="s">
        <v>849</v>
      </c>
      <c r="F2756" s="69" t="s">
        <v>1675</v>
      </c>
      <c r="G2756" s="87" t="s">
        <v>2204</v>
      </c>
      <c r="H2756" s="47">
        <v>90</v>
      </c>
      <c r="I2756" s="48" t="s">
        <v>81</v>
      </c>
      <c r="J2756" s="50" t="s">
        <v>1360</v>
      </c>
      <c r="K2756" s="55">
        <v>1546773.0999999999</v>
      </c>
      <c r="L2756" s="49">
        <v>1536346.4038775435</v>
      </c>
      <c r="M2756" s="50">
        <f t="shared" si="46"/>
        <v>1</v>
      </c>
      <c r="N2756" s="68" t="s">
        <v>349</v>
      </c>
    </row>
    <row r="2757" spans="1:14" ht="95.25" customHeight="1" x14ac:dyDescent="0.25">
      <c r="A2757" s="86">
        <v>2749</v>
      </c>
      <c r="B2757" s="50" t="s">
        <v>2202</v>
      </c>
      <c r="C2757" s="69" t="s">
        <v>2203</v>
      </c>
      <c r="D2757" s="69" t="s">
        <v>848</v>
      </c>
      <c r="E2757" s="69" t="s">
        <v>849</v>
      </c>
      <c r="F2757" s="69" t="s">
        <v>1679</v>
      </c>
      <c r="G2757" s="87" t="s">
        <v>2205</v>
      </c>
      <c r="H2757" s="47">
        <v>90</v>
      </c>
      <c r="I2757" s="48" t="s">
        <v>81</v>
      </c>
      <c r="J2757" s="50" t="s">
        <v>1360</v>
      </c>
      <c r="K2757" s="55">
        <v>1571063.38</v>
      </c>
      <c r="L2757" s="49">
        <v>1560741.2567634615</v>
      </c>
      <c r="M2757" s="50">
        <f t="shared" si="46"/>
        <v>2</v>
      </c>
      <c r="N2757" s="68" t="s">
        <v>349</v>
      </c>
    </row>
    <row r="2758" spans="1:14" ht="95.25" customHeight="1" x14ac:dyDescent="0.25">
      <c r="A2758" s="86">
        <v>2750</v>
      </c>
      <c r="B2758" s="50" t="s">
        <v>2202</v>
      </c>
      <c r="C2758" s="69" t="s">
        <v>2203</v>
      </c>
      <c r="D2758" s="69" t="s">
        <v>25</v>
      </c>
      <c r="E2758" s="69" t="s">
        <v>1347</v>
      </c>
      <c r="F2758" s="69" t="s">
        <v>1677</v>
      </c>
      <c r="G2758" s="87" t="s">
        <v>1678</v>
      </c>
      <c r="H2758" s="47">
        <v>120</v>
      </c>
      <c r="I2758" s="48" t="s">
        <v>81</v>
      </c>
      <c r="J2758" s="50" t="s">
        <v>1350</v>
      </c>
      <c r="K2758" s="49">
        <v>1524486</v>
      </c>
      <c r="L2758" s="49">
        <v>1513305.9463839433</v>
      </c>
      <c r="M2758" s="50">
        <f t="shared" si="46"/>
        <v>3</v>
      </c>
      <c r="N2758" s="68" t="s">
        <v>349</v>
      </c>
    </row>
    <row r="2759" spans="1:14" ht="95.25" customHeight="1" x14ac:dyDescent="0.25">
      <c r="A2759" s="86">
        <v>2751</v>
      </c>
      <c r="B2759" s="50" t="s">
        <v>2202</v>
      </c>
      <c r="C2759" s="69" t="s">
        <v>2203</v>
      </c>
      <c r="D2759" s="69" t="s">
        <v>9</v>
      </c>
      <c r="E2759" s="69" t="s">
        <v>1347</v>
      </c>
      <c r="F2759" s="69" t="s">
        <v>1685</v>
      </c>
      <c r="G2759" s="87" t="s">
        <v>1678</v>
      </c>
      <c r="H2759" s="47" t="s">
        <v>1399</v>
      </c>
      <c r="I2759" s="91" t="s">
        <v>81</v>
      </c>
      <c r="J2759" s="50" t="s">
        <v>1402</v>
      </c>
      <c r="K2759" s="49">
        <v>1829269</v>
      </c>
      <c r="L2759" s="49">
        <v>1816405.0838559631</v>
      </c>
      <c r="M2759" s="50">
        <f t="shared" si="46"/>
        <v>4</v>
      </c>
      <c r="N2759" s="68" t="s">
        <v>349</v>
      </c>
    </row>
    <row r="2760" spans="1:14" ht="95.25" customHeight="1" x14ac:dyDescent="0.25">
      <c r="A2760" s="86">
        <v>2752</v>
      </c>
      <c r="B2760" s="50" t="s">
        <v>2202</v>
      </c>
      <c r="C2760" s="69" t="s">
        <v>2203</v>
      </c>
      <c r="D2760" s="69" t="s">
        <v>9</v>
      </c>
      <c r="E2760" s="69" t="s">
        <v>1347</v>
      </c>
      <c r="F2760" s="69" t="s">
        <v>1684</v>
      </c>
      <c r="G2760" s="87" t="s">
        <v>1682</v>
      </c>
      <c r="H2760" s="47" t="s">
        <v>1399</v>
      </c>
      <c r="I2760" s="91" t="s">
        <v>81</v>
      </c>
      <c r="J2760" s="50" t="s">
        <v>1402</v>
      </c>
      <c r="K2760" s="49">
        <v>1850187</v>
      </c>
      <c r="L2760" s="49">
        <v>1837175.9828019899</v>
      </c>
      <c r="M2760" s="50">
        <f t="shared" si="46"/>
        <v>5</v>
      </c>
      <c r="N2760" s="68" t="s">
        <v>349</v>
      </c>
    </row>
    <row r="2761" spans="1:14" ht="95.25" customHeight="1" x14ac:dyDescent="0.25">
      <c r="A2761" s="86">
        <v>2753</v>
      </c>
      <c r="B2761" s="50" t="s">
        <v>2202</v>
      </c>
      <c r="C2761" s="69" t="s">
        <v>2203</v>
      </c>
      <c r="D2761" s="69" t="s">
        <v>138</v>
      </c>
      <c r="E2761" s="69" t="s">
        <v>1691</v>
      </c>
      <c r="F2761" s="69" t="s">
        <v>1692</v>
      </c>
      <c r="G2761" s="87" t="s">
        <v>1693</v>
      </c>
      <c r="H2761" s="50" t="s">
        <v>1356</v>
      </c>
      <c r="I2761" s="50" t="s">
        <v>81</v>
      </c>
      <c r="J2761" s="50" t="s">
        <v>1357</v>
      </c>
      <c r="K2761" s="49">
        <v>3186581</v>
      </c>
      <c r="L2761" s="49">
        <v>3643207.32322746</v>
      </c>
      <c r="M2761" s="50">
        <f t="shared" si="46"/>
        <v>6</v>
      </c>
      <c r="N2761" s="68" t="s">
        <v>349</v>
      </c>
    </row>
    <row r="2762" spans="1:14" ht="75" customHeight="1" x14ac:dyDescent="0.25">
      <c r="A2762" s="86">
        <v>2754</v>
      </c>
      <c r="B2762" s="50" t="s">
        <v>2206</v>
      </c>
      <c r="C2762" s="69" t="s">
        <v>2207</v>
      </c>
      <c r="D2762" s="69" t="s">
        <v>27</v>
      </c>
      <c r="E2762" s="69" t="s">
        <v>2208</v>
      </c>
      <c r="F2762" s="69" t="s">
        <v>2209</v>
      </c>
      <c r="G2762" s="87" t="s">
        <v>2210</v>
      </c>
      <c r="H2762" s="47">
        <v>60</v>
      </c>
      <c r="I2762" s="48">
        <v>151</v>
      </c>
      <c r="J2762" s="50"/>
      <c r="K2762" s="49">
        <v>267954.83</v>
      </c>
      <c r="L2762" s="49">
        <v>283813.3755779232</v>
      </c>
      <c r="M2762" s="50">
        <f t="shared" ref="M2762:M2830" si="47">IF(B2762=B2761,M2761+1,1)</f>
        <v>1</v>
      </c>
      <c r="N2762" s="68" t="s">
        <v>3974</v>
      </c>
    </row>
    <row r="2763" spans="1:14" ht="75" customHeight="1" x14ac:dyDescent="0.25">
      <c r="A2763" s="86">
        <v>2755</v>
      </c>
      <c r="B2763" s="50" t="s">
        <v>2206</v>
      </c>
      <c r="C2763" s="69" t="s">
        <v>2207</v>
      </c>
      <c r="D2763" s="69" t="s">
        <v>27</v>
      </c>
      <c r="E2763" s="69" t="s">
        <v>2208</v>
      </c>
      <c r="F2763" s="69" t="s">
        <v>2211</v>
      </c>
      <c r="G2763" s="87" t="s">
        <v>2212</v>
      </c>
      <c r="H2763" s="47">
        <v>60</v>
      </c>
      <c r="I2763" s="48">
        <v>151</v>
      </c>
      <c r="J2763" s="50"/>
      <c r="K2763" s="49">
        <v>271067.76500000001</v>
      </c>
      <c r="L2763" s="49">
        <v>287110.54544160765</v>
      </c>
      <c r="M2763" s="50">
        <f t="shared" si="47"/>
        <v>2</v>
      </c>
      <c r="N2763" s="68" t="s">
        <v>3974</v>
      </c>
    </row>
    <row r="2764" spans="1:14" ht="75" customHeight="1" x14ac:dyDescent="0.25">
      <c r="A2764" s="86">
        <v>2756</v>
      </c>
      <c r="B2764" s="50" t="s">
        <v>2206</v>
      </c>
      <c r="C2764" s="69" t="s">
        <v>2207</v>
      </c>
      <c r="D2764" s="69" t="s">
        <v>8</v>
      </c>
      <c r="E2764" s="69" t="s">
        <v>388</v>
      </c>
      <c r="F2764" s="69" t="s">
        <v>2213</v>
      </c>
      <c r="G2764" s="87" t="s">
        <v>2214</v>
      </c>
      <c r="H2764" s="47" t="s">
        <v>391</v>
      </c>
      <c r="I2764" s="48">
        <v>152</v>
      </c>
      <c r="J2764" s="50"/>
      <c r="K2764" s="49">
        <v>280000</v>
      </c>
      <c r="L2764" s="49">
        <v>296571.42273501283</v>
      </c>
      <c r="M2764" s="50">
        <f t="shared" si="47"/>
        <v>3</v>
      </c>
      <c r="N2764" s="68" t="s">
        <v>3974</v>
      </c>
    </row>
    <row r="2765" spans="1:14" ht="75" customHeight="1" x14ac:dyDescent="0.25">
      <c r="A2765" s="86">
        <v>2757</v>
      </c>
      <c r="B2765" s="50" t="s">
        <v>2206</v>
      </c>
      <c r="C2765" s="69" t="s">
        <v>2207</v>
      </c>
      <c r="D2765" s="69" t="s">
        <v>8</v>
      </c>
      <c r="E2765" s="69" t="s">
        <v>388</v>
      </c>
      <c r="F2765" s="69" t="s">
        <v>2215</v>
      </c>
      <c r="G2765" s="87" t="s">
        <v>2216</v>
      </c>
      <c r="H2765" s="47" t="s">
        <v>391</v>
      </c>
      <c r="I2765" s="48" t="s">
        <v>2217</v>
      </c>
      <c r="J2765" s="50"/>
      <c r="K2765" s="49">
        <v>310000</v>
      </c>
      <c r="L2765" s="49">
        <v>328346.93231376424</v>
      </c>
      <c r="M2765" s="50">
        <f t="shared" si="47"/>
        <v>4</v>
      </c>
      <c r="N2765" s="68" t="s">
        <v>3974</v>
      </c>
    </row>
    <row r="2766" spans="1:14" ht="75" customHeight="1" x14ac:dyDescent="0.25">
      <c r="A2766" s="86">
        <v>2758</v>
      </c>
      <c r="B2766" s="50" t="s">
        <v>2206</v>
      </c>
      <c r="C2766" s="69" t="s">
        <v>2207</v>
      </c>
      <c r="D2766" s="69" t="s">
        <v>8</v>
      </c>
      <c r="E2766" s="69" t="s">
        <v>388</v>
      </c>
      <c r="F2766" s="69" t="s">
        <v>2218</v>
      </c>
      <c r="G2766" s="87" t="s">
        <v>2216</v>
      </c>
      <c r="H2766" s="47" t="s">
        <v>391</v>
      </c>
      <c r="I2766" s="48" t="s">
        <v>2217</v>
      </c>
      <c r="J2766" s="50"/>
      <c r="K2766" s="49">
        <v>325000</v>
      </c>
      <c r="L2766" s="49">
        <v>344234.68710313988</v>
      </c>
      <c r="M2766" s="50">
        <f t="shared" si="47"/>
        <v>5</v>
      </c>
      <c r="N2766" s="68" t="s">
        <v>3974</v>
      </c>
    </row>
    <row r="2767" spans="1:14" ht="75" customHeight="1" x14ac:dyDescent="0.25">
      <c r="A2767" s="86">
        <v>2759</v>
      </c>
      <c r="B2767" s="50" t="s">
        <v>2206</v>
      </c>
      <c r="C2767" s="69" t="s">
        <v>2207</v>
      </c>
      <c r="D2767" s="69" t="s">
        <v>27</v>
      </c>
      <c r="E2767" s="69" t="s">
        <v>2208</v>
      </c>
      <c r="F2767" s="69" t="s">
        <v>2219</v>
      </c>
      <c r="G2767" s="87" t="s">
        <v>2220</v>
      </c>
      <c r="H2767" s="47">
        <v>60</v>
      </c>
      <c r="I2767" s="48">
        <v>151</v>
      </c>
      <c r="J2767" s="50"/>
      <c r="K2767" s="49">
        <v>332489.66749999998</v>
      </c>
      <c r="L2767" s="49">
        <v>352167.62048273702</v>
      </c>
      <c r="M2767" s="50">
        <f t="shared" si="47"/>
        <v>6</v>
      </c>
      <c r="N2767" s="68" t="s">
        <v>3974</v>
      </c>
    </row>
    <row r="2768" spans="1:14" ht="75" customHeight="1" x14ac:dyDescent="0.25">
      <c r="A2768" s="86">
        <v>2760</v>
      </c>
      <c r="B2768" s="50" t="s">
        <v>2206</v>
      </c>
      <c r="C2768" s="69" t="s">
        <v>2207</v>
      </c>
      <c r="D2768" s="69" t="s">
        <v>8</v>
      </c>
      <c r="E2768" s="69" t="s">
        <v>388</v>
      </c>
      <c r="F2768" s="69" t="s">
        <v>2221</v>
      </c>
      <c r="G2768" s="87" t="s">
        <v>2216</v>
      </c>
      <c r="H2768" s="47" t="s">
        <v>391</v>
      </c>
      <c r="I2768" s="48" t="s">
        <v>2217</v>
      </c>
      <c r="J2768" s="50"/>
      <c r="K2768" s="49">
        <v>340000</v>
      </c>
      <c r="L2768" s="49">
        <v>360122.44189251564</v>
      </c>
      <c r="M2768" s="50">
        <f t="shared" si="47"/>
        <v>7</v>
      </c>
      <c r="N2768" s="68" t="s">
        <v>3974</v>
      </c>
    </row>
    <row r="2769" spans="1:14" ht="75" customHeight="1" x14ac:dyDescent="0.25">
      <c r="A2769" s="86">
        <v>2761</v>
      </c>
      <c r="B2769" s="50" t="s">
        <v>2206</v>
      </c>
      <c r="C2769" s="69" t="s">
        <v>2207</v>
      </c>
      <c r="D2769" s="69" t="s">
        <v>8</v>
      </c>
      <c r="E2769" s="69" t="s">
        <v>388</v>
      </c>
      <c r="F2769" s="69" t="s">
        <v>2222</v>
      </c>
      <c r="G2769" s="87" t="s">
        <v>2223</v>
      </c>
      <c r="H2769" s="47" t="s">
        <v>391</v>
      </c>
      <c r="I2769" s="48">
        <v>134</v>
      </c>
      <c r="J2769" s="50"/>
      <c r="K2769" s="49">
        <v>345000</v>
      </c>
      <c r="L2769" s="49">
        <v>365418.36015564087</v>
      </c>
      <c r="M2769" s="50">
        <f t="shared" si="47"/>
        <v>8</v>
      </c>
      <c r="N2769" s="68" t="s">
        <v>3974</v>
      </c>
    </row>
    <row r="2770" spans="1:14" ht="75" customHeight="1" x14ac:dyDescent="0.25">
      <c r="A2770" s="86">
        <v>2762</v>
      </c>
      <c r="B2770" s="50" t="s">
        <v>2206</v>
      </c>
      <c r="C2770" s="69" t="s">
        <v>2207</v>
      </c>
      <c r="D2770" s="69" t="s">
        <v>27</v>
      </c>
      <c r="E2770" s="69" t="s">
        <v>379</v>
      </c>
      <c r="F2770" s="69" t="s">
        <v>2224</v>
      </c>
      <c r="G2770" s="87" t="s">
        <v>2225</v>
      </c>
      <c r="H2770" s="47">
        <v>120</v>
      </c>
      <c r="I2770" s="48">
        <v>129</v>
      </c>
      <c r="J2770" s="50"/>
      <c r="K2770" s="49">
        <v>349298.98</v>
      </c>
      <c r="L2770" s="49">
        <v>399352.34721222578</v>
      </c>
      <c r="M2770" s="50">
        <f t="shared" si="47"/>
        <v>9</v>
      </c>
      <c r="N2770" s="68" t="s">
        <v>3974</v>
      </c>
    </row>
    <row r="2771" spans="1:14" ht="75" customHeight="1" x14ac:dyDescent="0.25">
      <c r="A2771" s="86">
        <v>2763</v>
      </c>
      <c r="B2771" s="50" t="s">
        <v>2206</v>
      </c>
      <c r="C2771" s="69" t="s">
        <v>2207</v>
      </c>
      <c r="D2771" s="69" t="s">
        <v>8</v>
      </c>
      <c r="E2771" s="69" t="s">
        <v>388</v>
      </c>
      <c r="F2771" s="69" t="s">
        <v>2226</v>
      </c>
      <c r="G2771" s="87" t="s">
        <v>2216</v>
      </c>
      <c r="H2771" s="47" t="s">
        <v>391</v>
      </c>
      <c r="I2771" s="48" t="s">
        <v>2217</v>
      </c>
      <c r="J2771" s="50"/>
      <c r="K2771" s="49">
        <v>355000</v>
      </c>
      <c r="L2771" s="49">
        <v>376010.19668189128</v>
      </c>
      <c r="M2771" s="50">
        <f t="shared" si="47"/>
        <v>10</v>
      </c>
      <c r="N2771" s="68" t="s">
        <v>3974</v>
      </c>
    </row>
    <row r="2772" spans="1:14" ht="75" customHeight="1" x14ac:dyDescent="0.25">
      <c r="A2772" s="86">
        <v>2764</v>
      </c>
      <c r="B2772" s="50" t="s">
        <v>2206</v>
      </c>
      <c r="C2772" s="69" t="s">
        <v>2207</v>
      </c>
      <c r="D2772" s="69" t="s">
        <v>13</v>
      </c>
      <c r="E2772" s="69" t="s">
        <v>352</v>
      </c>
      <c r="F2772" s="69" t="s">
        <v>2227</v>
      </c>
      <c r="G2772" s="69" t="s">
        <v>2228</v>
      </c>
      <c r="H2772" s="47" t="s">
        <v>355</v>
      </c>
      <c r="I2772" s="48">
        <v>130</v>
      </c>
      <c r="J2772" s="50"/>
      <c r="K2772" s="46">
        <v>357991.9991646884</v>
      </c>
      <c r="L2772" s="49">
        <v>395301.79646663147</v>
      </c>
      <c r="M2772" s="50">
        <f t="shared" si="47"/>
        <v>11</v>
      </c>
      <c r="N2772" s="68" t="s">
        <v>3974</v>
      </c>
    </row>
    <row r="2773" spans="1:14" ht="75" customHeight="1" x14ac:dyDescent="0.25">
      <c r="A2773" s="86">
        <v>2765</v>
      </c>
      <c r="B2773" s="50" t="s">
        <v>2206</v>
      </c>
      <c r="C2773" s="69" t="s">
        <v>2207</v>
      </c>
      <c r="D2773" s="69" t="s">
        <v>13</v>
      </c>
      <c r="E2773" s="69" t="s">
        <v>352</v>
      </c>
      <c r="F2773" s="69" t="s">
        <v>2229</v>
      </c>
      <c r="G2773" s="69" t="s">
        <v>2230</v>
      </c>
      <c r="H2773" s="47" t="s">
        <v>355</v>
      </c>
      <c r="I2773" s="48">
        <v>130</v>
      </c>
      <c r="J2773" s="50"/>
      <c r="K2773" s="46">
        <v>369593.3470366472</v>
      </c>
      <c r="L2773" s="49">
        <v>408112.23263816698</v>
      </c>
      <c r="M2773" s="50">
        <f t="shared" si="47"/>
        <v>12</v>
      </c>
      <c r="N2773" s="68" t="s">
        <v>3974</v>
      </c>
    </row>
    <row r="2774" spans="1:14" ht="75" customHeight="1" x14ac:dyDescent="0.25">
      <c r="A2774" s="86">
        <v>2766</v>
      </c>
      <c r="B2774" s="50" t="s">
        <v>2206</v>
      </c>
      <c r="C2774" s="69" t="s">
        <v>2207</v>
      </c>
      <c r="D2774" s="69" t="s">
        <v>27</v>
      </c>
      <c r="E2774" s="69" t="s">
        <v>379</v>
      </c>
      <c r="F2774" s="69" t="s">
        <v>2231</v>
      </c>
      <c r="G2774" s="87" t="s">
        <v>2232</v>
      </c>
      <c r="H2774" s="47">
        <v>120</v>
      </c>
      <c r="I2774" s="48">
        <v>129</v>
      </c>
      <c r="J2774" s="50"/>
      <c r="K2774" s="49">
        <v>369698.98</v>
      </c>
      <c r="L2774" s="49">
        <v>422675.59849434934</v>
      </c>
      <c r="M2774" s="50">
        <f t="shared" si="47"/>
        <v>13</v>
      </c>
      <c r="N2774" s="68" t="s">
        <v>3974</v>
      </c>
    </row>
    <row r="2775" spans="1:14" ht="75" customHeight="1" x14ac:dyDescent="0.25">
      <c r="A2775" s="86">
        <v>2767</v>
      </c>
      <c r="B2775" s="50" t="s">
        <v>2206</v>
      </c>
      <c r="C2775" s="69" t="s">
        <v>2207</v>
      </c>
      <c r="D2775" s="69" t="s">
        <v>13</v>
      </c>
      <c r="E2775" s="69" t="s">
        <v>352</v>
      </c>
      <c r="F2775" s="69" t="s">
        <v>2233</v>
      </c>
      <c r="G2775" s="69" t="s">
        <v>2234</v>
      </c>
      <c r="H2775" s="47" t="s">
        <v>355</v>
      </c>
      <c r="I2775" s="48">
        <v>130</v>
      </c>
      <c r="J2775" s="50"/>
      <c r="K2775" s="46">
        <v>389207.47453664726</v>
      </c>
      <c r="L2775" s="49">
        <v>429770.53744656214</v>
      </c>
      <c r="M2775" s="50">
        <f t="shared" si="47"/>
        <v>14</v>
      </c>
      <c r="N2775" s="68" t="s">
        <v>3974</v>
      </c>
    </row>
    <row r="2776" spans="1:14" ht="75" customHeight="1" x14ac:dyDescent="0.25">
      <c r="A2776" s="86">
        <v>2768</v>
      </c>
      <c r="B2776" s="50" t="s">
        <v>2206</v>
      </c>
      <c r="C2776" s="69" t="s">
        <v>2207</v>
      </c>
      <c r="D2776" s="69" t="s">
        <v>8</v>
      </c>
      <c r="E2776" s="69" t="s">
        <v>388</v>
      </c>
      <c r="F2776" s="69" t="s">
        <v>2235</v>
      </c>
      <c r="G2776" s="87" t="s">
        <v>2236</v>
      </c>
      <c r="H2776" s="47" t="s">
        <v>391</v>
      </c>
      <c r="I2776" s="48">
        <v>134</v>
      </c>
      <c r="J2776" s="50"/>
      <c r="K2776" s="49">
        <v>390000</v>
      </c>
      <c r="L2776" s="49">
        <v>413081.62452376791</v>
      </c>
      <c r="M2776" s="50">
        <f t="shared" si="47"/>
        <v>15</v>
      </c>
      <c r="N2776" s="68" t="s">
        <v>3974</v>
      </c>
    </row>
    <row r="2777" spans="1:14" ht="75" customHeight="1" x14ac:dyDescent="0.25">
      <c r="A2777" s="86">
        <v>2769</v>
      </c>
      <c r="B2777" s="50" t="s">
        <v>2206</v>
      </c>
      <c r="C2777" s="69" t="s">
        <v>2207</v>
      </c>
      <c r="D2777" s="69" t="s">
        <v>8</v>
      </c>
      <c r="E2777" s="69" t="s">
        <v>388</v>
      </c>
      <c r="F2777" s="69" t="s">
        <v>2237</v>
      </c>
      <c r="G2777" s="87" t="s">
        <v>2238</v>
      </c>
      <c r="H2777" s="47" t="s">
        <v>391</v>
      </c>
      <c r="I2777" s="48">
        <v>138</v>
      </c>
      <c r="J2777" s="50"/>
      <c r="K2777" s="49">
        <v>390000</v>
      </c>
      <c r="L2777" s="49">
        <v>413081.62452376791</v>
      </c>
      <c r="M2777" s="50">
        <f t="shared" si="47"/>
        <v>16</v>
      </c>
      <c r="N2777" s="68" t="s">
        <v>3974</v>
      </c>
    </row>
    <row r="2778" spans="1:14" ht="75" customHeight="1" x14ac:dyDescent="0.25">
      <c r="A2778" s="86">
        <v>2770</v>
      </c>
      <c r="B2778" s="50" t="s">
        <v>2206</v>
      </c>
      <c r="C2778" s="69" t="s">
        <v>2207</v>
      </c>
      <c r="D2778" s="69" t="s">
        <v>27</v>
      </c>
      <c r="E2778" s="69" t="s">
        <v>379</v>
      </c>
      <c r="F2778" s="69" t="s">
        <v>2239</v>
      </c>
      <c r="G2778" s="87" t="s">
        <v>2240</v>
      </c>
      <c r="H2778" s="47">
        <v>120</v>
      </c>
      <c r="I2778" s="48">
        <v>129</v>
      </c>
      <c r="J2778" s="50"/>
      <c r="K2778" s="49">
        <v>390098.98</v>
      </c>
      <c r="L2778" s="49">
        <v>445998.84977647272</v>
      </c>
      <c r="M2778" s="50">
        <f t="shared" si="47"/>
        <v>17</v>
      </c>
      <c r="N2778" s="68" t="s">
        <v>3974</v>
      </c>
    </row>
    <row r="2779" spans="1:14" ht="75" customHeight="1" x14ac:dyDescent="0.25">
      <c r="A2779" s="86">
        <v>2771</v>
      </c>
      <c r="B2779" s="50" t="s">
        <v>2206</v>
      </c>
      <c r="C2779" s="69" t="s">
        <v>2207</v>
      </c>
      <c r="D2779" s="69" t="s">
        <v>13</v>
      </c>
      <c r="E2779" s="69" t="s">
        <v>352</v>
      </c>
      <c r="F2779" s="69" t="s">
        <v>2241</v>
      </c>
      <c r="G2779" s="69" t="s">
        <v>2242</v>
      </c>
      <c r="H2779" s="47" t="s">
        <v>355</v>
      </c>
      <c r="I2779" s="48">
        <v>123</v>
      </c>
      <c r="J2779" s="50"/>
      <c r="K2779" s="46">
        <v>410265.92965496919</v>
      </c>
      <c r="L2779" s="49">
        <v>452941.3915617874</v>
      </c>
      <c r="M2779" s="50">
        <f t="shared" si="47"/>
        <v>18</v>
      </c>
      <c r="N2779" s="68" t="s">
        <v>3974</v>
      </c>
    </row>
    <row r="2780" spans="1:14" ht="75" customHeight="1" x14ac:dyDescent="0.25">
      <c r="A2780" s="86">
        <v>2772</v>
      </c>
      <c r="B2780" s="50" t="s">
        <v>2206</v>
      </c>
      <c r="C2780" s="69" t="s">
        <v>2207</v>
      </c>
      <c r="D2780" s="69" t="s">
        <v>27</v>
      </c>
      <c r="E2780" s="69" t="s">
        <v>2243</v>
      </c>
      <c r="F2780" s="69" t="s">
        <v>2244</v>
      </c>
      <c r="G2780" s="87" t="s">
        <v>2245</v>
      </c>
      <c r="H2780" s="47">
        <v>120</v>
      </c>
      <c r="I2780" s="48">
        <v>137</v>
      </c>
      <c r="J2780" s="50"/>
      <c r="K2780" s="49">
        <v>410473.92740000004</v>
      </c>
      <c r="L2780" s="49">
        <v>434767.27373087994</v>
      </c>
      <c r="M2780" s="50">
        <f t="shared" si="47"/>
        <v>19</v>
      </c>
      <c r="N2780" s="68" t="s">
        <v>3974</v>
      </c>
    </row>
    <row r="2781" spans="1:14" ht="75" customHeight="1" x14ac:dyDescent="0.25">
      <c r="A2781" s="86">
        <v>2773</v>
      </c>
      <c r="B2781" s="50" t="s">
        <v>2206</v>
      </c>
      <c r="C2781" s="110" t="s">
        <v>2246</v>
      </c>
      <c r="D2781" s="52" t="s">
        <v>9</v>
      </c>
      <c r="E2781" s="87" t="s">
        <v>2247</v>
      </c>
      <c r="F2781" s="69" t="s">
        <v>2248</v>
      </c>
      <c r="G2781" s="87" t="s">
        <v>2249</v>
      </c>
      <c r="H2781" s="91" t="s">
        <v>492</v>
      </c>
      <c r="I2781" s="91">
        <v>148</v>
      </c>
      <c r="J2781" s="91"/>
      <c r="K2781" s="111">
        <v>429900</v>
      </c>
      <c r="L2781" s="49">
        <v>490887.18965308898</v>
      </c>
      <c r="M2781" s="50">
        <f t="shared" si="47"/>
        <v>20</v>
      </c>
      <c r="N2781" s="68" t="s">
        <v>3974</v>
      </c>
    </row>
    <row r="2782" spans="1:14" ht="75" customHeight="1" x14ac:dyDescent="0.25">
      <c r="A2782" s="86">
        <v>2774</v>
      </c>
      <c r="B2782" s="50" t="s">
        <v>2206</v>
      </c>
      <c r="C2782" s="69" t="s">
        <v>2207</v>
      </c>
      <c r="D2782" s="69" t="s">
        <v>8</v>
      </c>
      <c r="E2782" s="69" t="s">
        <v>388</v>
      </c>
      <c r="F2782" s="69" t="s">
        <v>2250</v>
      </c>
      <c r="G2782" s="87" t="s">
        <v>2251</v>
      </c>
      <c r="H2782" s="47" t="s">
        <v>391</v>
      </c>
      <c r="I2782" s="48">
        <v>138</v>
      </c>
      <c r="J2782" s="50"/>
      <c r="K2782" s="49">
        <v>430000</v>
      </c>
      <c r="L2782" s="49">
        <v>455448.97062876972</v>
      </c>
      <c r="M2782" s="50">
        <f t="shared" si="47"/>
        <v>21</v>
      </c>
      <c r="N2782" s="68" t="s">
        <v>3974</v>
      </c>
    </row>
    <row r="2783" spans="1:14" ht="75" customHeight="1" x14ac:dyDescent="0.25">
      <c r="A2783" s="86">
        <v>2775</v>
      </c>
      <c r="B2783" s="50" t="s">
        <v>2206</v>
      </c>
      <c r="C2783" s="69" t="s">
        <v>2207</v>
      </c>
      <c r="D2783" s="69" t="s">
        <v>13</v>
      </c>
      <c r="E2783" s="69" t="s">
        <v>352</v>
      </c>
      <c r="F2783" s="69" t="s">
        <v>2252</v>
      </c>
      <c r="G2783" s="69" t="s">
        <v>2253</v>
      </c>
      <c r="H2783" s="47" t="s">
        <v>355</v>
      </c>
      <c r="I2783" s="48">
        <v>123</v>
      </c>
      <c r="J2783" s="50"/>
      <c r="K2783" s="46">
        <v>432449.78353615198</v>
      </c>
      <c r="L2783" s="49">
        <v>477432.78828975011</v>
      </c>
      <c r="M2783" s="50">
        <f t="shared" si="47"/>
        <v>22</v>
      </c>
      <c r="N2783" s="68" t="s">
        <v>3974</v>
      </c>
    </row>
    <row r="2784" spans="1:14" ht="75" customHeight="1" x14ac:dyDescent="0.25">
      <c r="A2784" s="86">
        <v>2776</v>
      </c>
      <c r="B2784" s="50" t="s">
        <v>2206</v>
      </c>
      <c r="C2784" s="69" t="s">
        <v>2207</v>
      </c>
      <c r="D2784" s="69" t="s">
        <v>13</v>
      </c>
      <c r="E2784" s="69" t="s">
        <v>352</v>
      </c>
      <c r="F2784" s="69" t="s">
        <v>2254</v>
      </c>
      <c r="G2784" s="69" t="s">
        <v>2255</v>
      </c>
      <c r="H2784" s="47" t="s">
        <v>355</v>
      </c>
      <c r="I2784" s="48">
        <v>123</v>
      </c>
      <c r="J2784" s="50"/>
      <c r="K2784" s="46">
        <v>438634.91635959392</v>
      </c>
      <c r="L2784" s="49">
        <v>489459.39332076401</v>
      </c>
      <c r="M2784" s="50">
        <f t="shared" si="47"/>
        <v>23</v>
      </c>
      <c r="N2784" s="68" t="s">
        <v>3974</v>
      </c>
    </row>
    <row r="2785" spans="1:14" ht="75" customHeight="1" x14ac:dyDescent="0.25">
      <c r="A2785" s="86">
        <v>2777</v>
      </c>
      <c r="B2785" s="50" t="s">
        <v>2206</v>
      </c>
      <c r="C2785" s="69" t="s">
        <v>2207</v>
      </c>
      <c r="D2785" s="69" t="s">
        <v>27</v>
      </c>
      <c r="E2785" s="69" t="s">
        <v>2243</v>
      </c>
      <c r="F2785" s="69" t="s">
        <v>2256</v>
      </c>
      <c r="G2785" s="87" t="s">
        <v>2257</v>
      </c>
      <c r="H2785" s="47">
        <v>120</v>
      </c>
      <c r="I2785" s="48">
        <v>137</v>
      </c>
      <c r="J2785" s="50"/>
      <c r="K2785" s="49">
        <v>439772.84390000004</v>
      </c>
      <c r="L2785" s="49">
        <v>465800.2071273062</v>
      </c>
      <c r="M2785" s="50">
        <f t="shared" si="47"/>
        <v>24</v>
      </c>
      <c r="N2785" s="68" t="s">
        <v>3974</v>
      </c>
    </row>
    <row r="2786" spans="1:14" ht="75" customHeight="1" x14ac:dyDescent="0.25">
      <c r="A2786" s="86">
        <v>2778</v>
      </c>
      <c r="B2786" s="50" t="s">
        <v>2206</v>
      </c>
      <c r="C2786" s="69" t="s">
        <v>2207</v>
      </c>
      <c r="D2786" s="69" t="s">
        <v>13</v>
      </c>
      <c r="E2786" s="69" t="s">
        <v>352</v>
      </c>
      <c r="F2786" s="69" t="s">
        <v>2258</v>
      </c>
      <c r="G2786" s="69" t="s">
        <v>2259</v>
      </c>
      <c r="H2786" s="47" t="s">
        <v>355</v>
      </c>
      <c r="I2786" s="48">
        <v>123</v>
      </c>
      <c r="J2786" s="50"/>
      <c r="K2786" s="46">
        <v>447760.84316543996</v>
      </c>
      <c r="L2786" s="49">
        <v>490903.78921165917</v>
      </c>
      <c r="M2786" s="50">
        <f t="shared" si="47"/>
        <v>25</v>
      </c>
      <c r="N2786" s="68" t="s">
        <v>3974</v>
      </c>
    </row>
    <row r="2787" spans="1:14" ht="75" customHeight="1" x14ac:dyDescent="0.25">
      <c r="A2787" s="86">
        <v>2779</v>
      </c>
      <c r="B2787" s="50" t="s">
        <v>2206</v>
      </c>
      <c r="C2787" s="69" t="s">
        <v>2207</v>
      </c>
      <c r="D2787" s="69" t="s">
        <v>8</v>
      </c>
      <c r="E2787" s="69" t="s">
        <v>388</v>
      </c>
      <c r="F2787" s="69" t="s">
        <v>2260</v>
      </c>
      <c r="G2787" s="87" t="s">
        <v>2261</v>
      </c>
      <c r="H2787" s="47" t="s">
        <v>391</v>
      </c>
      <c r="I2787" s="48">
        <v>138</v>
      </c>
      <c r="J2787" s="50"/>
      <c r="K2787" s="49">
        <v>450000</v>
      </c>
      <c r="L2787" s="49">
        <v>476632.64368127065</v>
      </c>
      <c r="M2787" s="50">
        <f t="shared" si="47"/>
        <v>26</v>
      </c>
      <c r="N2787" s="68" t="s">
        <v>3974</v>
      </c>
    </row>
    <row r="2788" spans="1:14" ht="75" customHeight="1" x14ac:dyDescent="0.25">
      <c r="A2788" s="86">
        <v>2780</v>
      </c>
      <c r="B2788" s="50" t="s">
        <v>2206</v>
      </c>
      <c r="C2788" s="110" t="s">
        <v>2246</v>
      </c>
      <c r="D2788" s="52" t="s">
        <v>9</v>
      </c>
      <c r="E2788" s="87" t="s">
        <v>2247</v>
      </c>
      <c r="F2788" s="69" t="s">
        <v>2262</v>
      </c>
      <c r="G2788" s="87" t="s">
        <v>2263</v>
      </c>
      <c r="H2788" s="91" t="s">
        <v>492</v>
      </c>
      <c r="I2788" s="91">
        <v>148</v>
      </c>
      <c r="J2788" s="91"/>
      <c r="K2788" s="111">
        <v>462900</v>
      </c>
      <c r="L2788" s="49">
        <v>528568.69060343085</v>
      </c>
      <c r="M2788" s="50">
        <f t="shared" si="47"/>
        <v>27</v>
      </c>
      <c r="N2788" s="68" t="s">
        <v>3974</v>
      </c>
    </row>
    <row r="2789" spans="1:14" ht="75" customHeight="1" x14ac:dyDescent="0.25">
      <c r="A2789" s="86">
        <v>2781</v>
      </c>
      <c r="B2789" s="50" t="s">
        <v>2206</v>
      </c>
      <c r="C2789" s="69" t="s">
        <v>2207</v>
      </c>
      <c r="D2789" s="69" t="s">
        <v>13</v>
      </c>
      <c r="E2789" s="69" t="s">
        <v>352</v>
      </c>
      <c r="F2789" s="69" t="s">
        <v>2264</v>
      </c>
      <c r="G2789" s="69" t="s">
        <v>2265</v>
      </c>
      <c r="H2789" s="47" t="s">
        <v>355</v>
      </c>
      <c r="I2789" s="48">
        <v>123</v>
      </c>
      <c r="J2789" s="50"/>
      <c r="K2789" s="46">
        <v>466878.61781450576</v>
      </c>
      <c r="L2789" s="49">
        <v>518112.27145068388</v>
      </c>
      <c r="M2789" s="50">
        <f t="shared" si="47"/>
        <v>28</v>
      </c>
      <c r="N2789" s="68" t="s">
        <v>3974</v>
      </c>
    </row>
    <row r="2790" spans="1:14" ht="75" customHeight="1" x14ac:dyDescent="0.25">
      <c r="A2790" s="86">
        <v>2782</v>
      </c>
      <c r="B2790" s="50" t="s">
        <v>2206</v>
      </c>
      <c r="C2790" s="69" t="s">
        <v>2207</v>
      </c>
      <c r="D2790" s="69" t="s">
        <v>13</v>
      </c>
      <c r="E2790" s="69" t="s">
        <v>352</v>
      </c>
      <c r="F2790" s="69" t="s">
        <v>2266</v>
      </c>
      <c r="G2790" s="69" t="s">
        <v>2267</v>
      </c>
      <c r="H2790" s="47" t="s">
        <v>355</v>
      </c>
      <c r="I2790" s="48">
        <v>123</v>
      </c>
      <c r="J2790" s="50"/>
      <c r="K2790" s="46">
        <v>470583.29651963577</v>
      </c>
      <c r="L2790" s="49">
        <v>519532.91210555035</v>
      </c>
      <c r="M2790" s="50">
        <f t="shared" si="47"/>
        <v>29</v>
      </c>
      <c r="N2790" s="68" t="s">
        <v>3974</v>
      </c>
    </row>
    <row r="2791" spans="1:14" ht="75" customHeight="1" x14ac:dyDescent="0.25">
      <c r="A2791" s="86">
        <v>2783</v>
      </c>
      <c r="B2791" s="50" t="s">
        <v>2206</v>
      </c>
      <c r="C2791" s="110" t="s">
        <v>2246</v>
      </c>
      <c r="D2791" s="52" t="s">
        <v>9</v>
      </c>
      <c r="E2791" s="87" t="s">
        <v>2247</v>
      </c>
      <c r="F2791" s="69" t="s">
        <v>2268</v>
      </c>
      <c r="G2791" s="87" t="s">
        <v>2269</v>
      </c>
      <c r="H2791" s="91" t="s">
        <v>492</v>
      </c>
      <c r="I2791" s="91">
        <v>148</v>
      </c>
      <c r="J2791" s="91"/>
      <c r="K2791" s="111">
        <v>516900</v>
      </c>
      <c r="L2791" s="49">
        <v>590229.32852217194</v>
      </c>
      <c r="M2791" s="50">
        <f t="shared" si="47"/>
        <v>30</v>
      </c>
      <c r="N2791" s="68" t="s">
        <v>349</v>
      </c>
    </row>
    <row r="2792" spans="1:14" ht="75" customHeight="1" x14ac:dyDescent="0.25">
      <c r="A2792" s="86">
        <v>2784</v>
      </c>
      <c r="B2792" s="50" t="s">
        <v>2206</v>
      </c>
      <c r="C2792" s="69" t="s">
        <v>2207</v>
      </c>
      <c r="D2792" s="69" t="s">
        <v>27</v>
      </c>
      <c r="E2792" s="69" t="s">
        <v>379</v>
      </c>
      <c r="F2792" s="69" t="s">
        <v>2270</v>
      </c>
      <c r="G2792" s="87" t="s">
        <v>2271</v>
      </c>
      <c r="H2792" s="47">
        <v>120</v>
      </c>
      <c r="I2792" s="48">
        <v>149</v>
      </c>
      <c r="J2792" s="50"/>
      <c r="K2792" s="49">
        <v>553298.98</v>
      </c>
      <c r="L2792" s="49">
        <v>632584.86003346019</v>
      </c>
      <c r="M2792" s="50">
        <f t="shared" si="47"/>
        <v>31</v>
      </c>
      <c r="N2792" s="68" t="s">
        <v>349</v>
      </c>
    </row>
    <row r="2793" spans="1:14" ht="75" customHeight="1" x14ac:dyDescent="0.25">
      <c r="A2793" s="86">
        <v>2785</v>
      </c>
      <c r="B2793" s="50" t="s">
        <v>2206</v>
      </c>
      <c r="C2793" s="69" t="s">
        <v>2207</v>
      </c>
      <c r="D2793" s="69" t="s">
        <v>27</v>
      </c>
      <c r="E2793" s="69" t="s">
        <v>379</v>
      </c>
      <c r="F2793" s="69" t="s">
        <v>2272</v>
      </c>
      <c r="G2793" s="87" t="s">
        <v>2273</v>
      </c>
      <c r="H2793" s="47">
        <v>120</v>
      </c>
      <c r="I2793" s="48">
        <v>149</v>
      </c>
      <c r="J2793" s="50"/>
      <c r="K2793" s="49">
        <v>573698.98</v>
      </c>
      <c r="L2793" s="49">
        <v>655908.11131558369</v>
      </c>
      <c r="M2793" s="50">
        <f t="shared" si="47"/>
        <v>32</v>
      </c>
      <c r="N2793" s="68" t="s">
        <v>349</v>
      </c>
    </row>
    <row r="2794" spans="1:14" ht="75" customHeight="1" x14ac:dyDescent="0.25">
      <c r="A2794" s="86">
        <v>2786</v>
      </c>
      <c r="B2794" s="50" t="s">
        <v>2274</v>
      </c>
      <c r="C2794" s="69" t="s">
        <v>2275</v>
      </c>
      <c r="D2794" s="69" t="s">
        <v>27</v>
      </c>
      <c r="E2794" s="69" t="s">
        <v>2276</v>
      </c>
      <c r="F2794" s="69" t="s">
        <v>2277</v>
      </c>
      <c r="G2794" s="69" t="s">
        <v>2278</v>
      </c>
      <c r="H2794" s="47" t="s">
        <v>2279</v>
      </c>
      <c r="I2794" s="48">
        <v>167</v>
      </c>
      <c r="J2794" s="50"/>
      <c r="K2794" s="49">
        <v>274625.72000000003</v>
      </c>
      <c r="L2794" s="49">
        <v>290879.07321438321</v>
      </c>
      <c r="M2794" s="50">
        <f t="shared" si="47"/>
        <v>1</v>
      </c>
      <c r="N2794" s="68" t="s">
        <v>3974</v>
      </c>
    </row>
    <row r="2795" spans="1:14" ht="75" customHeight="1" x14ac:dyDescent="0.25">
      <c r="A2795" s="86">
        <v>2787</v>
      </c>
      <c r="B2795" s="50" t="s">
        <v>2274</v>
      </c>
      <c r="C2795" s="69" t="s">
        <v>2275</v>
      </c>
      <c r="D2795" s="69" t="s">
        <v>2280</v>
      </c>
      <c r="E2795" s="69" t="s">
        <v>113</v>
      </c>
      <c r="F2795" s="69" t="s">
        <v>2281</v>
      </c>
      <c r="G2795" s="87" t="s">
        <v>2282</v>
      </c>
      <c r="H2795" s="47" t="s">
        <v>363</v>
      </c>
      <c r="I2795" s="48" t="s">
        <v>2283</v>
      </c>
      <c r="J2795" s="50"/>
      <c r="K2795" s="49">
        <v>276300</v>
      </c>
      <c r="L2795" s="49">
        <v>292652.44322030019</v>
      </c>
      <c r="M2795" s="50">
        <f t="shared" si="47"/>
        <v>2</v>
      </c>
      <c r="N2795" s="68" t="s">
        <v>3974</v>
      </c>
    </row>
    <row r="2796" spans="1:14" ht="75" customHeight="1" x14ac:dyDescent="0.25">
      <c r="A2796" s="86">
        <v>2788</v>
      </c>
      <c r="B2796" s="50" t="s">
        <v>2274</v>
      </c>
      <c r="C2796" s="69" t="s">
        <v>2275</v>
      </c>
      <c r="D2796" s="69" t="s">
        <v>27</v>
      </c>
      <c r="E2796" s="69" t="s">
        <v>2208</v>
      </c>
      <c r="F2796" s="69" t="s">
        <v>2284</v>
      </c>
      <c r="G2796" s="87" t="s">
        <v>2285</v>
      </c>
      <c r="H2796" s="47">
        <v>60</v>
      </c>
      <c r="I2796" s="48">
        <v>127.8</v>
      </c>
      <c r="J2796" s="50"/>
      <c r="K2796" s="49">
        <v>295517.22500000003</v>
      </c>
      <c r="L2796" s="49">
        <v>313007.01378911751</v>
      </c>
      <c r="M2796" s="50">
        <f t="shared" si="47"/>
        <v>3</v>
      </c>
      <c r="N2796" s="68" t="s">
        <v>3974</v>
      </c>
    </row>
    <row r="2797" spans="1:14" ht="75" customHeight="1" x14ac:dyDescent="0.25">
      <c r="A2797" s="86">
        <v>2789</v>
      </c>
      <c r="B2797" s="50" t="s">
        <v>2274</v>
      </c>
      <c r="C2797" s="69" t="s">
        <v>2275</v>
      </c>
      <c r="D2797" s="69" t="s">
        <v>27</v>
      </c>
      <c r="E2797" s="69" t="s">
        <v>131</v>
      </c>
      <c r="F2797" s="69" t="s">
        <v>3982</v>
      </c>
      <c r="G2797" s="87"/>
      <c r="H2797" s="47">
        <v>30</v>
      </c>
      <c r="I2797" s="48"/>
      <c r="J2797" s="50"/>
      <c r="K2797" s="49">
        <v>297717.07500000001</v>
      </c>
      <c r="L2797" s="49">
        <v>315337.05894734472</v>
      </c>
      <c r="M2797" s="50">
        <f t="shared" si="47"/>
        <v>4</v>
      </c>
      <c r="N2797" s="68" t="s">
        <v>3974</v>
      </c>
    </row>
    <row r="2798" spans="1:14" ht="75" customHeight="1" x14ac:dyDescent="0.25">
      <c r="A2798" s="86">
        <v>2790</v>
      </c>
      <c r="B2798" s="50" t="s">
        <v>2274</v>
      </c>
      <c r="C2798" s="69" t="s">
        <v>2275</v>
      </c>
      <c r="D2798" s="69" t="s">
        <v>27</v>
      </c>
      <c r="E2798" s="69" t="s">
        <v>2276</v>
      </c>
      <c r="F2798" s="69" t="s">
        <v>2286</v>
      </c>
      <c r="G2798" s="69" t="s">
        <v>2287</v>
      </c>
      <c r="H2798" s="47" t="s">
        <v>2279</v>
      </c>
      <c r="I2798" s="48">
        <v>167</v>
      </c>
      <c r="J2798" s="50"/>
      <c r="K2798" s="49">
        <v>304182.86180000001</v>
      </c>
      <c r="L2798" s="49">
        <v>322185.51462726353</v>
      </c>
      <c r="M2798" s="50">
        <f t="shared" si="47"/>
        <v>5</v>
      </c>
      <c r="N2798" s="68" t="s">
        <v>3974</v>
      </c>
    </row>
    <row r="2799" spans="1:14" ht="75" customHeight="1" x14ac:dyDescent="0.25">
      <c r="A2799" s="86">
        <v>2791</v>
      </c>
      <c r="B2799" s="50" t="s">
        <v>2274</v>
      </c>
      <c r="C2799" s="69" t="s">
        <v>2275</v>
      </c>
      <c r="D2799" s="69" t="s">
        <v>27</v>
      </c>
      <c r="E2799" s="69" t="s">
        <v>2276</v>
      </c>
      <c r="F2799" s="69" t="s">
        <v>2288</v>
      </c>
      <c r="G2799" s="69" t="s">
        <v>2289</v>
      </c>
      <c r="H2799" s="47" t="s">
        <v>2279</v>
      </c>
      <c r="I2799" s="48">
        <v>162</v>
      </c>
      <c r="J2799" s="50"/>
      <c r="K2799" s="49">
        <v>305297.89520000003</v>
      </c>
      <c r="L2799" s="49">
        <v>323366.53977667453</v>
      </c>
      <c r="M2799" s="50">
        <f t="shared" si="47"/>
        <v>6</v>
      </c>
      <c r="N2799" s="68" t="s">
        <v>3974</v>
      </c>
    </row>
    <row r="2800" spans="1:14" ht="75" customHeight="1" x14ac:dyDescent="0.25">
      <c r="A2800" s="86">
        <v>2792</v>
      </c>
      <c r="B2800" s="50" t="s">
        <v>2274</v>
      </c>
      <c r="C2800" s="69" t="s">
        <v>2275</v>
      </c>
      <c r="D2800" s="69" t="s">
        <v>27</v>
      </c>
      <c r="E2800" s="69" t="s">
        <v>113</v>
      </c>
      <c r="F2800" s="69" t="s">
        <v>2290</v>
      </c>
      <c r="G2800" s="87" t="s">
        <v>2291</v>
      </c>
      <c r="H2800" s="47">
        <v>30</v>
      </c>
      <c r="I2800" s="48" t="s">
        <v>2283</v>
      </c>
      <c r="J2800" s="50"/>
      <c r="K2800" s="49">
        <v>312142</v>
      </c>
      <c r="L2800" s="49">
        <v>330615.70369768713</v>
      </c>
      <c r="M2800" s="50">
        <f t="shared" si="47"/>
        <v>7</v>
      </c>
      <c r="N2800" s="68" t="s">
        <v>3974</v>
      </c>
    </row>
    <row r="2801" spans="1:14" ht="75" customHeight="1" x14ac:dyDescent="0.25">
      <c r="A2801" s="86">
        <v>2793</v>
      </c>
      <c r="B2801" s="50" t="s">
        <v>2274</v>
      </c>
      <c r="C2801" s="69" t="s">
        <v>2275</v>
      </c>
      <c r="D2801" s="69" t="s">
        <v>27</v>
      </c>
      <c r="E2801" s="69" t="s">
        <v>131</v>
      </c>
      <c r="F2801" s="69" t="s">
        <v>3983</v>
      </c>
      <c r="G2801" s="87"/>
      <c r="H2801" s="47">
        <v>30</v>
      </c>
      <c r="I2801" s="48"/>
      <c r="J2801" s="50"/>
      <c r="K2801" s="49">
        <v>314407.875</v>
      </c>
      <c r="L2801" s="49">
        <v>333015.6814565789</v>
      </c>
      <c r="M2801" s="50">
        <f t="shared" si="47"/>
        <v>8</v>
      </c>
      <c r="N2801" s="68" t="s">
        <v>3974</v>
      </c>
    </row>
    <row r="2802" spans="1:14" ht="75" customHeight="1" x14ac:dyDescent="0.25">
      <c r="A2802" s="86">
        <v>2794</v>
      </c>
      <c r="B2802" s="50" t="s">
        <v>2274</v>
      </c>
      <c r="C2802" s="69" t="s">
        <v>2275</v>
      </c>
      <c r="D2802" s="69" t="s">
        <v>27</v>
      </c>
      <c r="E2802" s="69" t="s">
        <v>113</v>
      </c>
      <c r="F2802" s="69" t="s">
        <v>2290</v>
      </c>
      <c r="G2802" s="87" t="s">
        <v>2292</v>
      </c>
      <c r="H2802" s="47">
        <v>30</v>
      </c>
      <c r="I2802" s="48" t="s">
        <v>2283</v>
      </c>
      <c r="J2802" s="50"/>
      <c r="K2802" s="49">
        <v>326212</v>
      </c>
      <c r="L2802" s="49">
        <v>345518.41769012151</v>
      </c>
      <c r="M2802" s="50">
        <f t="shared" si="47"/>
        <v>9</v>
      </c>
      <c r="N2802" s="68" t="s">
        <v>3974</v>
      </c>
    </row>
    <row r="2803" spans="1:14" ht="75" customHeight="1" x14ac:dyDescent="0.25">
      <c r="A2803" s="86">
        <v>2795</v>
      </c>
      <c r="B2803" s="50" t="s">
        <v>2274</v>
      </c>
      <c r="C2803" s="69" t="s">
        <v>2275</v>
      </c>
      <c r="D2803" s="69" t="s">
        <v>27</v>
      </c>
      <c r="E2803" s="69" t="s">
        <v>113</v>
      </c>
      <c r="F2803" s="69" t="s">
        <v>2293</v>
      </c>
      <c r="G2803" s="87" t="s">
        <v>2294</v>
      </c>
      <c r="H2803" s="47">
        <v>30</v>
      </c>
      <c r="I2803" s="48" t="s">
        <v>2295</v>
      </c>
      <c r="J2803" s="50"/>
      <c r="K2803" s="49">
        <v>328312</v>
      </c>
      <c r="L2803" s="49">
        <v>347742.70336063416</v>
      </c>
      <c r="M2803" s="50">
        <f t="shared" si="47"/>
        <v>10</v>
      </c>
      <c r="N2803" s="68" t="s">
        <v>3974</v>
      </c>
    </row>
    <row r="2804" spans="1:14" ht="75" customHeight="1" x14ac:dyDescent="0.25">
      <c r="A2804" s="86">
        <v>2796</v>
      </c>
      <c r="B2804" s="50" t="s">
        <v>2274</v>
      </c>
      <c r="C2804" s="69" t="s">
        <v>2275</v>
      </c>
      <c r="D2804" s="69" t="s">
        <v>27</v>
      </c>
      <c r="E2804" s="69" t="s">
        <v>131</v>
      </c>
      <c r="F2804" s="69" t="s">
        <v>2296</v>
      </c>
      <c r="G2804" s="87"/>
      <c r="H2804" s="47">
        <v>30</v>
      </c>
      <c r="I2804" s="48"/>
      <c r="J2804" s="50"/>
      <c r="K2804" s="49">
        <v>328382.85000000003</v>
      </c>
      <c r="L2804" s="49">
        <v>347817.74652242259</v>
      </c>
      <c r="M2804" s="50">
        <f t="shared" si="47"/>
        <v>11</v>
      </c>
      <c r="N2804" s="68" t="s">
        <v>3974</v>
      </c>
    </row>
    <row r="2805" spans="1:14" ht="75" customHeight="1" x14ac:dyDescent="0.25">
      <c r="A2805" s="86">
        <v>2797</v>
      </c>
      <c r="B2805" s="50" t="s">
        <v>2274</v>
      </c>
      <c r="C2805" s="69" t="s">
        <v>2275</v>
      </c>
      <c r="D2805" s="69" t="s">
        <v>27</v>
      </c>
      <c r="E2805" s="69" t="s">
        <v>2276</v>
      </c>
      <c r="F2805" s="69" t="s">
        <v>2297</v>
      </c>
      <c r="G2805" s="69" t="s">
        <v>2298</v>
      </c>
      <c r="H2805" s="47" t="s">
        <v>2279</v>
      </c>
      <c r="I2805" s="48">
        <v>162</v>
      </c>
      <c r="J2805" s="50"/>
      <c r="K2805" s="49">
        <v>338699.09060000005</v>
      </c>
      <c r="L2805" s="49">
        <v>358744.53992248938</v>
      </c>
      <c r="M2805" s="50">
        <f t="shared" si="47"/>
        <v>12</v>
      </c>
      <c r="N2805" s="68" t="s">
        <v>3974</v>
      </c>
    </row>
    <row r="2806" spans="1:14" ht="75" customHeight="1" x14ac:dyDescent="0.25">
      <c r="A2806" s="86">
        <v>2798</v>
      </c>
      <c r="B2806" s="50" t="s">
        <v>2274</v>
      </c>
      <c r="C2806" s="69" t="s">
        <v>2275</v>
      </c>
      <c r="D2806" s="69" t="s">
        <v>2280</v>
      </c>
      <c r="E2806" s="69" t="s">
        <v>113</v>
      </c>
      <c r="F2806" s="69" t="s">
        <v>2299</v>
      </c>
      <c r="G2806" s="87" t="s">
        <v>2300</v>
      </c>
      <c r="H2806" s="47" t="s">
        <v>363</v>
      </c>
      <c r="I2806" s="48">
        <v>145</v>
      </c>
      <c r="J2806" s="50"/>
      <c r="K2806" s="49">
        <v>342000</v>
      </c>
      <c r="L2806" s="49">
        <v>362240.80919776572</v>
      </c>
      <c r="M2806" s="50">
        <f t="shared" si="47"/>
        <v>13</v>
      </c>
      <c r="N2806" s="68" t="s">
        <v>3974</v>
      </c>
    </row>
    <row r="2807" spans="1:14" ht="75" customHeight="1" x14ac:dyDescent="0.25">
      <c r="A2807" s="86">
        <v>2799</v>
      </c>
      <c r="B2807" s="50" t="s">
        <v>2274</v>
      </c>
      <c r="C2807" s="69" t="s">
        <v>2275</v>
      </c>
      <c r="D2807" s="69" t="s">
        <v>27</v>
      </c>
      <c r="E2807" s="69" t="s">
        <v>2276</v>
      </c>
      <c r="F2807" s="69" t="s">
        <v>2301</v>
      </c>
      <c r="G2807" s="69" t="s">
        <v>2302</v>
      </c>
      <c r="H2807" s="47" t="s">
        <v>2279</v>
      </c>
      <c r="I2807" s="48">
        <v>162</v>
      </c>
      <c r="J2807" s="50"/>
      <c r="K2807" s="49">
        <v>344886.42079999996</v>
      </c>
      <c r="L2807" s="49">
        <v>365298.05892372259</v>
      </c>
      <c r="M2807" s="50">
        <f t="shared" si="47"/>
        <v>14</v>
      </c>
      <c r="N2807" s="68" t="s">
        <v>3974</v>
      </c>
    </row>
    <row r="2808" spans="1:14" ht="75" customHeight="1" x14ac:dyDescent="0.25">
      <c r="A2808" s="86">
        <v>2800</v>
      </c>
      <c r="B2808" s="50" t="s">
        <v>2274</v>
      </c>
      <c r="C2808" s="69" t="s">
        <v>2275</v>
      </c>
      <c r="D2808" s="69" t="s">
        <v>27</v>
      </c>
      <c r="E2808" s="69" t="s">
        <v>113</v>
      </c>
      <c r="F2808" s="69" t="s">
        <v>2303</v>
      </c>
      <c r="G2808" s="87" t="s">
        <v>2304</v>
      </c>
      <c r="H2808" s="47">
        <v>30</v>
      </c>
      <c r="I2808" s="48" t="s">
        <v>2295</v>
      </c>
      <c r="J2808" s="50"/>
      <c r="K2808" s="49">
        <v>345637</v>
      </c>
      <c r="L2808" s="49">
        <v>366093.06014236301</v>
      </c>
      <c r="M2808" s="50">
        <f t="shared" si="47"/>
        <v>15</v>
      </c>
      <c r="N2808" s="68" t="s">
        <v>3974</v>
      </c>
    </row>
    <row r="2809" spans="1:14" ht="75" customHeight="1" x14ac:dyDescent="0.25">
      <c r="A2809" s="86">
        <v>2801</v>
      </c>
      <c r="B2809" s="50" t="s">
        <v>2274</v>
      </c>
      <c r="C2809" s="69" t="s">
        <v>2275</v>
      </c>
      <c r="D2809" s="69" t="s">
        <v>27</v>
      </c>
      <c r="E2809" s="69" t="s">
        <v>113</v>
      </c>
      <c r="F2809" s="69" t="s">
        <v>2293</v>
      </c>
      <c r="G2809" s="87" t="s">
        <v>2305</v>
      </c>
      <c r="H2809" s="47">
        <v>30</v>
      </c>
      <c r="I2809" s="48" t="s">
        <v>2295</v>
      </c>
      <c r="J2809" s="50"/>
      <c r="K2809" s="49">
        <v>347317</v>
      </c>
      <c r="L2809" s="49">
        <v>367872.48867877311</v>
      </c>
      <c r="M2809" s="50">
        <f t="shared" si="47"/>
        <v>16</v>
      </c>
      <c r="N2809" s="68" t="s">
        <v>3974</v>
      </c>
    </row>
    <row r="2810" spans="1:14" ht="75" customHeight="1" x14ac:dyDescent="0.25">
      <c r="A2810" s="86">
        <v>2802</v>
      </c>
      <c r="B2810" s="50" t="s">
        <v>2274</v>
      </c>
      <c r="C2810" s="69" t="s">
        <v>2275</v>
      </c>
      <c r="D2810" s="69" t="s">
        <v>27</v>
      </c>
      <c r="E2810" s="69" t="s">
        <v>396</v>
      </c>
      <c r="F2810" s="69" t="s">
        <v>2306</v>
      </c>
      <c r="G2810" s="87" t="s">
        <v>2307</v>
      </c>
      <c r="H2810" s="47" t="s">
        <v>399</v>
      </c>
      <c r="I2810" s="48">
        <v>160</v>
      </c>
      <c r="J2810" s="50"/>
      <c r="K2810" s="49">
        <v>349583.98115233053</v>
      </c>
      <c r="L2810" s="49">
        <v>370273.63805613073</v>
      </c>
      <c r="M2810" s="50">
        <f t="shared" si="47"/>
        <v>17</v>
      </c>
      <c r="N2810" s="68" t="s">
        <v>3974</v>
      </c>
    </row>
    <row r="2811" spans="1:14" ht="75" customHeight="1" x14ac:dyDescent="0.25">
      <c r="A2811" s="86">
        <v>2803</v>
      </c>
      <c r="B2811" s="50" t="s">
        <v>2274</v>
      </c>
      <c r="C2811" s="69" t="s">
        <v>2275</v>
      </c>
      <c r="D2811" s="69" t="s">
        <v>2280</v>
      </c>
      <c r="E2811" s="69" t="s">
        <v>113</v>
      </c>
      <c r="F2811" s="69" t="s">
        <v>2308</v>
      </c>
      <c r="G2811" s="87" t="s">
        <v>2309</v>
      </c>
      <c r="H2811" s="47" t="s">
        <v>363</v>
      </c>
      <c r="I2811" s="48">
        <v>145</v>
      </c>
      <c r="J2811" s="50"/>
      <c r="K2811" s="49">
        <v>349900</v>
      </c>
      <c r="L2811" s="49">
        <v>370608.36005350354</v>
      </c>
      <c r="M2811" s="50">
        <f t="shared" si="47"/>
        <v>18</v>
      </c>
      <c r="N2811" s="68" t="s">
        <v>3974</v>
      </c>
    </row>
    <row r="2812" spans="1:14" ht="75" customHeight="1" x14ac:dyDescent="0.25">
      <c r="A2812" s="86">
        <v>2804</v>
      </c>
      <c r="B2812" s="50" t="s">
        <v>2274</v>
      </c>
      <c r="C2812" s="69" t="s">
        <v>2275</v>
      </c>
      <c r="D2812" s="69" t="s">
        <v>27</v>
      </c>
      <c r="E2812" s="69" t="s">
        <v>2208</v>
      </c>
      <c r="F2812" s="69" t="s">
        <v>2310</v>
      </c>
      <c r="G2812" s="87" t="s">
        <v>2311</v>
      </c>
      <c r="H2812" s="47">
        <v>60</v>
      </c>
      <c r="I2812" s="48">
        <v>127.8</v>
      </c>
      <c r="J2812" s="50"/>
      <c r="K2812" s="49">
        <v>353967.47000000003</v>
      </c>
      <c r="L2812" s="49">
        <v>374916.55778504635</v>
      </c>
      <c r="M2812" s="50">
        <f t="shared" si="47"/>
        <v>19</v>
      </c>
      <c r="N2812" s="68" t="s">
        <v>3974</v>
      </c>
    </row>
    <row r="2813" spans="1:14" ht="75" customHeight="1" x14ac:dyDescent="0.25">
      <c r="A2813" s="86">
        <v>2805</v>
      </c>
      <c r="B2813" s="50" t="s">
        <v>2274</v>
      </c>
      <c r="C2813" s="69" t="s">
        <v>2275</v>
      </c>
      <c r="D2813" s="69" t="s">
        <v>27</v>
      </c>
      <c r="E2813" s="69" t="s">
        <v>131</v>
      </c>
      <c r="F2813" s="69" t="s">
        <v>2312</v>
      </c>
      <c r="G2813" s="87"/>
      <c r="H2813" s="47">
        <v>30</v>
      </c>
      <c r="I2813" s="48"/>
      <c r="J2813" s="50"/>
      <c r="K2813" s="49">
        <v>359076.45</v>
      </c>
      <c r="L2813" s="49">
        <v>380327.90588263469</v>
      </c>
      <c r="M2813" s="50">
        <f t="shared" si="47"/>
        <v>20</v>
      </c>
      <c r="N2813" s="68" t="s">
        <v>3974</v>
      </c>
    </row>
    <row r="2814" spans="1:14" ht="75" customHeight="1" x14ac:dyDescent="0.25">
      <c r="A2814" s="86">
        <v>2806</v>
      </c>
      <c r="B2814" s="50" t="s">
        <v>2274</v>
      </c>
      <c r="C2814" s="69" t="s">
        <v>2275</v>
      </c>
      <c r="D2814" s="69" t="s">
        <v>27</v>
      </c>
      <c r="E2814" s="69" t="s">
        <v>2276</v>
      </c>
      <c r="F2814" s="69" t="s">
        <v>2313</v>
      </c>
      <c r="G2814" s="69" t="s">
        <v>2314</v>
      </c>
      <c r="H2814" s="47" t="s">
        <v>2279</v>
      </c>
      <c r="I2814" s="48">
        <v>162</v>
      </c>
      <c r="J2814" s="50"/>
      <c r="K2814" s="49">
        <v>359635.62079999998</v>
      </c>
      <c r="L2814" s="49">
        <v>380920.17045301991</v>
      </c>
      <c r="M2814" s="50">
        <f t="shared" si="47"/>
        <v>21</v>
      </c>
      <c r="N2814" s="68" t="s">
        <v>3974</v>
      </c>
    </row>
    <row r="2815" spans="1:14" ht="75" customHeight="1" x14ac:dyDescent="0.25">
      <c r="A2815" s="86">
        <v>2807</v>
      </c>
      <c r="B2815" s="50" t="s">
        <v>2274</v>
      </c>
      <c r="C2815" s="69" t="s">
        <v>2275</v>
      </c>
      <c r="D2815" s="69" t="s">
        <v>27</v>
      </c>
      <c r="E2815" s="69" t="s">
        <v>113</v>
      </c>
      <c r="F2815" s="69" t="s">
        <v>2315</v>
      </c>
      <c r="G2815" s="87" t="s">
        <v>2316</v>
      </c>
      <c r="H2815" s="47">
        <v>30</v>
      </c>
      <c r="I2815" s="48" t="s">
        <v>2295</v>
      </c>
      <c r="J2815" s="50"/>
      <c r="K2815" s="49">
        <v>364642</v>
      </c>
      <c r="L2815" s="49">
        <v>386222.84546050202</v>
      </c>
      <c r="M2815" s="50">
        <f t="shared" si="47"/>
        <v>22</v>
      </c>
      <c r="N2815" s="68" t="s">
        <v>3974</v>
      </c>
    </row>
    <row r="2816" spans="1:14" ht="75" customHeight="1" x14ac:dyDescent="0.25">
      <c r="A2816" s="86">
        <v>2808</v>
      </c>
      <c r="B2816" s="50" t="s">
        <v>2274</v>
      </c>
      <c r="C2816" s="69" t="s">
        <v>2275</v>
      </c>
      <c r="D2816" s="69" t="s">
        <v>125</v>
      </c>
      <c r="E2816" s="69" t="s">
        <v>1087</v>
      </c>
      <c r="F2816" s="69" t="s">
        <v>2317</v>
      </c>
      <c r="G2816" s="69" t="s">
        <v>2318</v>
      </c>
      <c r="H2816" s="47">
        <v>30</v>
      </c>
      <c r="I2816" s="48">
        <v>157</v>
      </c>
      <c r="J2816" s="50"/>
      <c r="K2816" s="49">
        <v>365995</v>
      </c>
      <c r="L2816" s="49">
        <v>362318.17687780771</v>
      </c>
      <c r="M2816" s="50">
        <f t="shared" si="47"/>
        <v>23</v>
      </c>
      <c r="N2816" s="68" t="s">
        <v>3974</v>
      </c>
    </row>
    <row r="2817" spans="1:14" ht="75" customHeight="1" x14ac:dyDescent="0.25">
      <c r="A2817" s="86">
        <v>2809</v>
      </c>
      <c r="B2817" s="50" t="s">
        <v>2274</v>
      </c>
      <c r="C2817" s="69" t="s">
        <v>2275</v>
      </c>
      <c r="D2817" s="69" t="s">
        <v>27</v>
      </c>
      <c r="E2817" s="69" t="s">
        <v>396</v>
      </c>
      <c r="F2817" s="69" t="s">
        <v>2319</v>
      </c>
      <c r="G2817" s="87" t="s">
        <v>2320</v>
      </c>
      <c r="H2817" s="47" t="s">
        <v>399</v>
      </c>
      <c r="I2817" s="48">
        <v>160</v>
      </c>
      <c r="J2817" s="50"/>
      <c r="K2817" s="49">
        <v>369112.82285550283</v>
      </c>
      <c r="L2817" s="49">
        <v>390958.26794283296</v>
      </c>
      <c r="M2817" s="50">
        <f t="shared" si="47"/>
        <v>24</v>
      </c>
      <c r="N2817" s="68" t="s">
        <v>3974</v>
      </c>
    </row>
    <row r="2818" spans="1:14" ht="75" customHeight="1" x14ac:dyDescent="0.25">
      <c r="A2818" s="86">
        <v>2810</v>
      </c>
      <c r="B2818" s="50" t="s">
        <v>2274</v>
      </c>
      <c r="C2818" s="69" t="s">
        <v>2275</v>
      </c>
      <c r="D2818" s="69" t="s">
        <v>27</v>
      </c>
      <c r="E2818" s="69" t="s">
        <v>2321</v>
      </c>
      <c r="F2818" s="69" t="s">
        <v>2322</v>
      </c>
      <c r="G2818" s="87" t="s">
        <v>2323</v>
      </c>
      <c r="H2818" s="47" t="s">
        <v>2279</v>
      </c>
      <c r="I2818" s="48">
        <v>169</v>
      </c>
      <c r="J2818" s="50"/>
      <c r="K2818" s="49">
        <v>369298.11643478263</v>
      </c>
      <c r="L2818" s="49">
        <v>391154.52787294256</v>
      </c>
      <c r="M2818" s="50">
        <f t="shared" si="47"/>
        <v>25</v>
      </c>
      <c r="N2818" s="68" t="s">
        <v>3974</v>
      </c>
    </row>
    <row r="2819" spans="1:14" ht="75" customHeight="1" x14ac:dyDescent="0.25">
      <c r="A2819" s="86">
        <v>2811</v>
      </c>
      <c r="B2819" s="50" t="s">
        <v>2274</v>
      </c>
      <c r="C2819" s="69" t="s">
        <v>2275</v>
      </c>
      <c r="D2819" s="69" t="s">
        <v>27</v>
      </c>
      <c r="E2819" s="69" t="s">
        <v>396</v>
      </c>
      <c r="F2819" s="69" t="s">
        <v>2324</v>
      </c>
      <c r="G2819" s="87" t="s">
        <v>2325</v>
      </c>
      <c r="H2819" s="47" t="s">
        <v>399</v>
      </c>
      <c r="I2819" s="48">
        <v>163</v>
      </c>
      <c r="J2819" s="50"/>
      <c r="K2819" s="49">
        <v>370089.30188612413</v>
      </c>
      <c r="L2819" s="49">
        <v>391992.53856919828</v>
      </c>
      <c r="M2819" s="50">
        <f t="shared" si="47"/>
        <v>26</v>
      </c>
      <c r="N2819" s="68" t="s">
        <v>3974</v>
      </c>
    </row>
    <row r="2820" spans="1:14" ht="75" customHeight="1" x14ac:dyDescent="0.25">
      <c r="A2820" s="86">
        <v>2812</v>
      </c>
      <c r="B2820" s="50" t="s">
        <v>2274</v>
      </c>
      <c r="C2820" s="69" t="s">
        <v>2275</v>
      </c>
      <c r="D2820" s="69" t="s">
        <v>27</v>
      </c>
      <c r="E2820" s="69" t="s">
        <v>2276</v>
      </c>
      <c r="F2820" s="69" t="s">
        <v>2326</v>
      </c>
      <c r="G2820" s="69" t="s">
        <v>2327</v>
      </c>
      <c r="H2820" s="47" t="s">
        <v>2279</v>
      </c>
      <c r="I2820" s="48">
        <v>167</v>
      </c>
      <c r="J2820" s="50"/>
      <c r="K2820" s="49">
        <v>370179.45260000002</v>
      </c>
      <c r="L2820" s="49">
        <v>392088.02473160805</v>
      </c>
      <c r="M2820" s="50">
        <f t="shared" si="47"/>
        <v>27</v>
      </c>
      <c r="N2820" s="68" t="s">
        <v>3974</v>
      </c>
    </row>
    <row r="2821" spans="1:14" ht="75" customHeight="1" x14ac:dyDescent="0.25">
      <c r="A2821" s="86">
        <v>2813</v>
      </c>
      <c r="B2821" s="50" t="s">
        <v>2274</v>
      </c>
      <c r="C2821" s="69" t="s">
        <v>2275</v>
      </c>
      <c r="D2821" s="69" t="s">
        <v>2280</v>
      </c>
      <c r="E2821" s="69" t="s">
        <v>113</v>
      </c>
      <c r="F2821" s="69" t="s">
        <v>2328</v>
      </c>
      <c r="G2821" s="87" t="s">
        <v>2329</v>
      </c>
      <c r="H2821" s="47" t="s">
        <v>363</v>
      </c>
      <c r="I2821" s="48">
        <v>145</v>
      </c>
      <c r="J2821" s="50"/>
      <c r="K2821" s="49">
        <v>371000</v>
      </c>
      <c r="L2821" s="49">
        <v>392957.13512389205</v>
      </c>
      <c r="M2821" s="50">
        <f t="shared" si="47"/>
        <v>28</v>
      </c>
      <c r="N2821" s="68" t="s">
        <v>3974</v>
      </c>
    </row>
    <row r="2822" spans="1:14" ht="75" customHeight="1" x14ac:dyDescent="0.25">
      <c r="A2822" s="86">
        <v>2814</v>
      </c>
      <c r="B2822" s="50" t="s">
        <v>2274</v>
      </c>
      <c r="C2822" s="69" t="s">
        <v>2275</v>
      </c>
      <c r="D2822" s="69" t="s">
        <v>27</v>
      </c>
      <c r="E2822" s="69" t="s">
        <v>2276</v>
      </c>
      <c r="F2822" s="69" t="s">
        <v>2330</v>
      </c>
      <c r="G2822" s="69" t="s">
        <v>2331</v>
      </c>
      <c r="H2822" s="47" t="s">
        <v>2279</v>
      </c>
      <c r="I2822" s="48">
        <v>162</v>
      </c>
      <c r="J2822" s="50"/>
      <c r="K2822" s="49">
        <v>380117.80219999998</v>
      </c>
      <c r="L2822" s="49">
        <v>402614.56216200069</v>
      </c>
      <c r="M2822" s="50">
        <f t="shared" si="47"/>
        <v>29</v>
      </c>
      <c r="N2822" s="68" t="s">
        <v>3974</v>
      </c>
    </row>
    <row r="2823" spans="1:14" ht="75" customHeight="1" x14ac:dyDescent="0.25">
      <c r="A2823" s="86">
        <v>2815</v>
      </c>
      <c r="B2823" s="50" t="s">
        <v>2274</v>
      </c>
      <c r="C2823" s="69" t="s">
        <v>2275</v>
      </c>
      <c r="D2823" s="69" t="s">
        <v>138</v>
      </c>
      <c r="E2823" s="69" t="s">
        <v>1087</v>
      </c>
      <c r="F2823" s="69" t="s">
        <v>2317</v>
      </c>
      <c r="G2823" s="69" t="s">
        <v>2332</v>
      </c>
      <c r="H2823" s="47">
        <v>30</v>
      </c>
      <c r="I2823" s="48">
        <v>164</v>
      </c>
      <c r="J2823" s="50"/>
      <c r="K2823" s="49">
        <v>385995</v>
      </c>
      <c r="L2823" s="49">
        <v>382117.25483667635</v>
      </c>
      <c r="M2823" s="50">
        <f t="shared" si="47"/>
        <v>30</v>
      </c>
      <c r="N2823" s="68" t="s">
        <v>3974</v>
      </c>
    </row>
    <row r="2824" spans="1:14" ht="75" customHeight="1" x14ac:dyDescent="0.25">
      <c r="A2824" s="86">
        <v>2816</v>
      </c>
      <c r="B2824" s="50" t="s">
        <v>2274</v>
      </c>
      <c r="C2824" s="69" t="s">
        <v>2275</v>
      </c>
      <c r="D2824" s="69" t="s">
        <v>27</v>
      </c>
      <c r="E2824" s="69" t="s">
        <v>2276</v>
      </c>
      <c r="F2824" s="69" t="s">
        <v>2333</v>
      </c>
      <c r="G2824" s="69" t="s">
        <v>2334</v>
      </c>
      <c r="H2824" s="47" t="s">
        <v>2279</v>
      </c>
      <c r="I2824" s="48">
        <v>162</v>
      </c>
      <c r="J2824" s="50"/>
      <c r="K2824" s="49">
        <v>386525.46260000003</v>
      </c>
      <c r="L2824" s="49">
        <v>409401.45130925364</v>
      </c>
      <c r="M2824" s="50">
        <f t="shared" si="47"/>
        <v>31</v>
      </c>
      <c r="N2824" s="68" t="s">
        <v>3974</v>
      </c>
    </row>
    <row r="2825" spans="1:14" ht="75" customHeight="1" x14ac:dyDescent="0.25">
      <c r="A2825" s="86">
        <v>2817</v>
      </c>
      <c r="B2825" s="50" t="s">
        <v>2274</v>
      </c>
      <c r="C2825" s="69" t="s">
        <v>2275</v>
      </c>
      <c r="D2825" s="69" t="s">
        <v>27</v>
      </c>
      <c r="E2825" s="69" t="s">
        <v>396</v>
      </c>
      <c r="F2825" s="69" t="s">
        <v>2335</v>
      </c>
      <c r="G2825" s="87" t="s">
        <v>2336</v>
      </c>
      <c r="H2825" s="47" t="s">
        <v>399</v>
      </c>
      <c r="I2825" s="48">
        <v>163</v>
      </c>
      <c r="J2825" s="50"/>
      <c r="K2825" s="49">
        <v>389619.53930566448</v>
      </c>
      <c r="L2825" s="49">
        <v>412678.64677586139</v>
      </c>
      <c r="M2825" s="50">
        <f t="shared" si="47"/>
        <v>32</v>
      </c>
      <c r="N2825" s="68" t="s">
        <v>3974</v>
      </c>
    </row>
    <row r="2826" spans="1:14" ht="75" customHeight="1" x14ac:dyDescent="0.25">
      <c r="A2826" s="86">
        <v>2818</v>
      </c>
      <c r="B2826" s="50" t="s">
        <v>2274</v>
      </c>
      <c r="C2826" s="69" t="s">
        <v>2275</v>
      </c>
      <c r="D2826" s="69" t="s">
        <v>138</v>
      </c>
      <c r="E2826" s="69" t="s">
        <v>126</v>
      </c>
      <c r="F2826" s="69" t="s">
        <v>2337</v>
      </c>
      <c r="G2826" s="69" t="s">
        <v>2338</v>
      </c>
      <c r="H2826" s="47" t="s">
        <v>128</v>
      </c>
      <c r="I2826" s="48">
        <v>172</v>
      </c>
      <c r="J2826" s="50"/>
      <c r="K2826" s="49">
        <v>389950</v>
      </c>
      <c r="L2826" s="49">
        <v>379597.7057312156</v>
      </c>
      <c r="M2826" s="50">
        <f t="shared" si="47"/>
        <v>33</v>
      </c>
      <c r="N2826" s="68" t="s">
        <v>3974</v>
      </c>
    </row>
    <row r="2827" spans="1:14" ht="75" customHeight="1" x14ac:dyDescent="0.25">
      <c r="A2827" s="86">
        <v>2819</v>
      </c>
      <c r="B2827" s="50" t="s">
        <v>2274</v>
      </c>
      <c r="C2827" s="69" t="s">
        <v>2275</v>
      </c>
      <c r="D2827" s="69" t="s">
        <v>27</v>
      </c>
      <c r="E2827" s="69" t="s">
        <v>2321</v>
      </c>
      <c r="F2827" s="69" t="s">
        <v>2339</v>
      </c>
      <c r="G2827" s="87" t="s">
        <v>2340</v>
      </c>
      <c r="H2827" s="47" t="s">
        <v>2279</v>
      </c>
      <c r="I2827" s="48">
        <v>169</v>
      </c>
      <c r="J2827" s="50"/>
      <c r="K2827" s="49">
        <v>390168.48695652181</v>
      </c>
      <c r="L2827" s="49">
        <v>413260.08315379632</v>
      </c>
      <c r="M2827" s="50">
        <f t="shared" si="47"/>
        <v>34</v>
      </c>
      <c r="N2827" s="68" t="s">
        <v>3974</v>
      </c>
    </row>
    <row r="2828" spans="1:14" ht="75" customHeight="1" x14ac:dyDescent="0.25">
      <c r="A2828" s="86">
        <v>2820</v>
      </c>
      <c r="B2828" s="50" t="s">
        <v>2274</v>
      </c>
      <c r="C2828" s="69" t="s">
        <v>2275</v>
      </c>
      <c r="D2828" s="69" t="s">
        <v>27</v>
      </c>
      <c r="E2828" s="69" t="s">
        <v>131</v>
      </c>
      <c r="F2828" s="69" t="s">
        <v>2341</v>
      </c>
      <c r="G2828" s="87"/>
      <c r="H2828" s="47">
        <v>30</v>
      </c>
      <c r="I2828" s="48"/>
      <c r="J2828" s="50"/>
      <c r="K2828" s="49">
        <v>391710.45</v>
      </c>
      <c r="L2828" s="49">
        <v>414893.30520240037</v>
      </c>
      <c r="M2828" s="50">
        <f t="shared" si="47"/>
        <v>35</v>
      </c>
      <c r="N2828" s="68" t="s">
        <v>3974</v>
      </c>
    </row>
    <row r="2829" spans="1:14" ht="75" customHeight="1" x14ac:dyDescent="0.25">
      <c r="A2829" s="86">
        <v>2821</v>
      </c>
      <c r="B2829" s="50" t="s">
        <v>2274</v>
      </c>
      <c r="C2829" s="69" t="s">
        <v>2275</v>
      </c>
      <c r="D2829" s="69" t="s">
        <v>27</v>
      </c>
      <c r="E2829" s="69" t="s">
        <v>2321</v>
      </c>
      <c r="F2829" s="69" t="s">
        <v>2342</v>
      </c>
      <c r="G2829" s="87" t="s">
        <v>2343</v>
      </c>
      <c r="H2829" s="47" t="s">
        <v>2279</v>
      </c>
      <c r="I2829" s="48">
        <v>169</v>
      </c>
      <c r="J2829" s="50"/>
      <c r="K2829" s="49">
        <v>391791.27434782608</v>
      </c>
      <c r="L2829" s="49">
        <v>414978.91303035186</v>
      </c>
      <c r="M2829" s="50">
        <f t="shared" si="47"/>
        <v>36</v>
      </c>
      <c r="N2829" s="68" t="s">
        <v>3974</v>
      </c>
    </row>
    <row r="2830" spans="1:14" ht="75" customHeight="1" x14ac:dyDescent="0.25">
      <c r="A2830" s="86">
        <v>2822</v>
      </c>
      <c r="B2830" s="50" t="s">
        <v>2274</v>
      </c>
      <c r="C2830" s="69" t="s">
        <v>2275</v>
      </c>
      <c r="D2830" s="69" t="s">
        <v>27</v>
      </c>
      <c r="E2830" s="69" t="s">
        <v>113</v>
      </c>
      <c r="F2830" s="69" t="s">
        <v>2344</v>
      </c>
      <c r="G2830" s="87" t="s">
        <v>2345</v>
      </c>
      <c r="H2830" s="47">
        <v>30</v>
      </c>
      <c r="I2830" s="48">
        <v>145</v>
      </c>
      <c r="J2830" s="50"/>
      <c r="K2830" s="49">
        <v>397927</v>
      </c>
      <c r="L2830" s="49">
        <v>421477.77333812666</v>
      </c>
      <c r="M2830" s="50">
        <f t="shared" si="47"/>
        <v>37</v>
      </c>
      <c r="N2830" s="68" t="s">
        <v>3974</v>
      </c>
    </row>
    <row r="2831" spans="1:14" ht="75" customHeight="1" x14ac:dyDescent="0.25">
      <c r="A2831" s="86">
        <v>2823</v>
      </c>
      <c r="B2831" s="50" t="s">
        <v>2274</v>
      </c>
      <c r="C2831" s="50" t="s">
        <v>2275</v>
      </c>
      <c r="D2831" s="91" t="s">
        <v>2346</v>
      </c>
      <c r="E2831" s="91" t="s">
        <v>525</v>
      </c>
      <c r="F2831" s="50" t="s">
        <v>2347</v>
      </c>
      <c r="G2831" s="50">
        <v>589195</v>
      </c>
      <c r="H2831" s="47">
        <v>30</v>
      </c>
      <c r="I2831" s="48">
        <v>150</v>
      </c>
      <c r="J2831" s="48"/>
      <c r="K2831" s="49">
        <v>399900</v>
      </c>
      <c r="L2831" s="49">
        <v>423567.54268475581</v>
      </c>
      <c r="M2831" s="50">
        <v>38</v>
      </c>
      <c r="N2831" s="68" t="s">
        <v>3974</v>
      </c>
    </row>
    <row r="2832" spans="1:14" ht="75" customHeight="1" x14ac:dyDescent="0.25">
      <c r="A2832" s="86">
        <v>2824</v>
      </c>
      <c r="B2832" s="50" t="s">
        <v>2274</v>
      </c>
      <c r="C2832" s="69" t="s">
        <v>2275</v>
      </c>
      <c r="D2832" s="69" t="s">
        <v>27</v>
      </c>
      <c r="E2832" s="69" t="s">
        <v>2348</v>
      </c>
      <c r="F2832" s="69" t="s">
        <v>2349</v>
      </c>
      <c r="G2832" s="87" t="s">
        <v>2350</v>
      </c>
      <c r="H2832" s="47">
        <v>120</v>
      </c>
      <c r="I2832" s="48">
        <v>181</v>
      </c>
      <c r="J2832" s="50"/>
      <c r="K2832" s="49">
        <v>405718.16000000003</v>
      </c>
      <c r="L2832" s="49">
        <v>429730.04264511284</v>
      </c>
      <c r="M2832" s="50">
        <f>IF(B2832=B2831,M2831+1,1)</f>
        <v>39</v>
      </c>
      <c r="N2832" s="68" t="s">
        <v>3974</v>
      </c>
    </row>
    <row r="2833" spans="1:14" ht="75" customHeight="1" x14ac:dyDescent="0.25">
      <c r="A2833" s="86">
        <v>2825</v>
      </c>
      <c r="B2833" s="50" t="s">
        <v>2274</v>
      </c>
      <c r="C2833" s="69" t="s">
        <v>2275</v>
      </c>
      <c r="D2833" s="69" t="s">
        <v>27</v>
      </c>
      <c r="E2833" s="69" t="s">
        <v>113</v>
      </c>
      <c r="F2833" s="69" t="s">
        <v>2351</v>
      </c>
      <c r="G2833" s="87" t="s">
        <v>2352</v>
      </c>
      <c r="H2833" s="47">
        <v>30</v>
      </c>
      <c r="I2833" s="48" t="s">
        <v>2353</v>
      </c>
      <c r="J2833" s="50"/>
      <c r="K2833" s="49">
        <v>408637</v>
      </c>
      <c r="L2833" s="49">
        <v>432821.63025774091</v>
      </c>
      <c r="M2833" s="50">
        <f>IF(B2833=B2832,M2832+1,1)</f>
        <v>40</v>
      </c>
      <c r="N2833" s="68" t="s">
        <v>3974</v>
      </c>
    </row>
    <row r="2834" spans="1:14" ht="75" customHeight="1" x14ac:dyDescent="0.25">
      <c r="A2834" s="86">
        <v>2826</v>
      </c>
      <c r="B2834" s="50" t="s">
        <v>2274</v>
      </c>
      <c r="C2834" s="69" t="s">
        <v>2275</v>
      </c>
      <c r="D2834" s="69" t="s">
        <v>27</v>
      </c>
      <c r="E2834" s="69" t="s">
        <v>2321</v>
      </c>
      <c r="F2834" s="69" t="s">
        <v>2354</v>
      </c>
      <c r="G2834" s="87" t="s">
        <v>2355</v>
      </c>
      <c r="H2834" s="47" t="s">
        <v>2279</v>
      </c>
      <c r="I2834" s="48">
        <v>169</v>
      </c>
      <c r="J2834" s="50"/>
      <c r="K2834" s="49">
        <v>410646.05130434787</v>
      </c>
      <c r="L2834" s="49">
        <v>434949.58455659111</v>
      </c>
      <c r="M2834" s="50">
        <f>IF(B2834=B2833,M2833+1,1)</f>
        <v>41</v>
      </c>
      <c r="N2834" s="68" t="s">
        <v>3974</v>
      </c>
    </row>
    <row r="2835" spans="1:14" ht="75" customHeight="1" x14ac:dyDescent="0.25">
      <c r="A2835" s="86">
        <v>2827</v>
      </c>
      <c r="B2835" s="50" t="s">
        <v>2274</v>
      </c>
      <c r="C2835" s="69" t="s">
        <v>2275</v>
      </c>
      <c r="D2835" s="69" t="s">
        <v>27</v>
      </c>
      <c r="E2835" s="69" t="s">
        <v>2321</v>
      </c>
      <c r="F2835" s="69" t="s">
        <v>2356</v>
      </c>
      <c r="G2835" s="87" t="s">
        <v>2357</v>
      </c>
      <c r="H2835" s="47" t="s">
        <v>2279</v>
      </c>
      <c r="I2835" s="48">
        <v>169</v>
      </c>
      <c r="J2835" s="50"/>
      <c r="K2835" s="49">
        <v>412253.63052173919</v>
      </c>
      <c r="L2835" s="49">
        <v>436652.30618395185</v>
      </c>
      <c r="M2835" s="50">
        <f>IF(B2835=B2834,M2834+1,1)</f>
        <v>42</v>
      </c>
      <c r="N2835" s="68" t="s">
        <v>3974</v>
      </c>
    </row>
    <row r="2836" spans="1:14" ht="75" customHeight="1" x14ac:dyDescent="0.25">
      <c r="A2836" s="86">
        <v>2828</v>
      </c>
      <c r="B2836" s="50" t="s">
        <v>2274</v>
      </c>
      <c r="C2836" s="69" t="s">
        <v>2275</v>
      </c>
      <c r="D2836" s="69" t="s">
        <v>27</v>
      </c>
      <c r="E2836" s="69" t="s">
        <v>2276</v>
      </c>
      <c r="F2836" s="69" t="s">
        <v>2358</v>
      </c>
      <c r="G2836" s="69" t="s">
        <v>2359</v>
      </c>
      <c r="H2836" s="47" t="s">
        <v>2279</v>
      </c>
      <c r="I2836" s="48">
        <v>168</v>
      </c>
      <c r="J2836" s="50"/>
      <c r="K2836" s="49">
        <v>415078.28180000006</v>
      </c>
      <c r="L2836" s="49">
        <v>439644.13064225216</v>
      </c>
      <c r="M2836" s="50">
        <f>IF(B2836=B2835,M2835+1,1)</f>
        <v>43</v>
      </c>
      <c r="N2836" s="68" t="s">
        <v>3974</v>
      </c>
    </row>
    <row r="2837" spans="1:14" ht="75" customHeight="1" x14ac:dyDescent="0.25">
      <c r="A2837" s="86">
        <v>2829</v>
      </c>
      <c r="B2837" s="50" t="s">
        <v>2274</v>
      </c>
      <c r="C2837" s="50" t="s">
        <v>2275</v>
      </c>
      <c r="D2837" s="91" t="s">
        <v>2346</v>
      </c>
      <c r="E2837" s="91" t="s">
        <v>525</v>
      </c>
      <c r="F2837" s="50" t="s">
        <v>2360</v>
      </c>
      <c r="G2837" s="50">
        <v>589194</v>
      </c>
      <c r="H2837" s="47">
        <v>30</v>
      </c>
      <c r="I2837" s="48">
        <v>150</v>
      </c>
      <c r="J2837" s="48"/>
      <c r="K2837" s="49">
        <v>419900</v>
      </c>
      <c r="L2837" s="49">
        <v>444751.2157372568</v>
      </c>
      <c r="M2837" s="50">
        <v>44</v>
      </c>
      <c r="N2837" s="68" t="s">
        <v>3974</v>
      </c>
    </row>
    <row r="2838" spans="1:14" ht="75" customHeight="1" x14ac:dyDescent="0.25">
      <c r="A2838" s="86">
        <v>2830</v>
      </c>
      <c r="B2838" s="50" t="s">
        <v>2274</v>
      </c>
      <c r="C2838" s="69" t="s">
        <v>2275</v>
      </c>
      <c r="D2838" s="69" t="s">
        <v>27</v>
      </c>
      <c r="E2838" s="69" t="s">
        <v>131</v>
      </c>
      <c r="F2838" s="69" t="s">
        <v>2361</v>
      </c>
      <c r="G2838" s="87"/>
      <c r="H2838" s="47">
        <v>30</v>
      </c>
      <c r="I2838" s="48"/>
      <c r="J2838" s="50"/>
      <c r="K2838" s="49">
        <v>420816.45</v>
      </c>
      <c r="L2838" s="49">
        <v>445721.90459570504</v>
      </c>
      <c r="M2838" s="50">
        <f t="shared" ref="M2838:M2848" si="48">IF(B2838=B2837,M2837+1,1)</f>
        <v>45</v>
      </c>
      <c r="N2838" s="68" t="s">
        <v>3974</v>
      </c>
    </row>
    <row r="2839" spans="1:14" ht="75" customHeight="1" x14ac:dyDescent="0.25">
      <c r="A2839" s="86">
        <v>2831</v>
      </c>
      <c r="B2839" s="50" t="s">
        <v>2274</v>
      </c>
      <c r="C2839" s="69" t="s">
        <v>2275</v>
      </c>
      <c r="D2839" s="69" t="s">
        <v>8</v>
      </c>
      <c r="E2839" s="69" t="s">
        <v>388</v>
      </c>
      <c r="F2839" s="69" t="s">
        <v>2362</v>
      </c>
      <c r="G2839" s="87" t="s">
        <v>2363</v>
      </c>
      <c r="H2839" s="47" t="s">
        <v>391</v>
      </c>
      <c r="I2839" s="48">
        <v>149</v>
      </c>
      <c r="J2839" s="50"/>
      <c r="K2839" s="49">
        <v>425000</v>
      </c>
      <c r="L2839" s="49">
        <v>450153.05236564449</v>
      </c>
      <c r="M2839" s="50">
        <f t="shared" si="48"/>
        <v>46</v>
      </c>
      <c r="N2839" s="68" t="s">
        <v>3974</v>
      </c>
    </row>
    <row r="2840" spans="1:14" ht="75" customHeight="1" x14ac:dyDescent="0.25">
      <c r="A2840" s="86">
        <v>2832</v>
      </c>
      <c r="B2840" s="50" t="s">
        <v>2274</v>
      </c>
      <c r="C2840" s="69" t="s">
        <v>2275</v>
      </c>
      <c r="D2840" s="69" t="s">
        <v>8</v>
      </c>
      <c r="E2840" s="69" t="s">
        <v>388</v>
      </c>
      <c r="F2840" s="69" t="s">
        <v>2364</v>
      </c>
      <c r="G2840" s="87" t="s">
        <v>2365</v>
      </c>
      <c r="H2840" s="47" t="s">
        <v>391</v>
      </c>
      <c r="I2840" s="48">
        <v>149</v>
      </c>
      <c r="J2840" s="50"/>
      <c r="K2840" s="49">
        <v>425000</v>
      </c>
      <c r="L2840" s="49">
        <v>450153.05236564449</v>
      </c>
      <c r="M2840" s="50">
        <f t="shared" si="48"/>
        <v>47</v>
      </c>
      <c r="N2840" s="68" t="s">
        <v>3974</v>
      </c>
    </row>
    <row r="2841" spans="1:14" ht="75" customHeight="1" x14ac:dyDescent="0.25">
      <c r="A2841" s="86">
        <v>2833</v>
      </c>
      <c r="B2841" s="50" t="s">
        <v>2274</v>
      </c>
      <c r="C2841" s="69" t="s">
        <v>2275</v>
      </c>
      <c r="D2841" s="69" t="s">
        <v>27</v>
      </c>
      <c r="E2841" s="69" t="s">
        <v>131</v>
      </c>
      <c r="F2841" s="69" t="s">
        <v>2366</v>
      </c>
      <c r="G2841" s="87"/>
      <c r="H2841" s="47">
        <v>30</v>
      </c>
      <c r="I2841" s="48"/>
      <c r="J2841" s="50"/>
      <c r="K2841" s="49">
        <v>428482.50000000006</v>
      </c>
      <c r="L2841" s="49">
        <v>453841.65943591134</v>
      </c>
      <c r="M2841" s="50">
        <f t="shared" si="48"/>
        <v>48</v>
      </c>
      <c r="N2841" s="68" t="s">
        <v>3974</v>
      </c>
    </row>
    <row r="2842" spans="1:14" ht="75" customHeight="1" x14ac:dyDescent="0.25">
      <c r="A2842" s="86">
        <v>2834</v>
      </c>
      <c r="B2842" s="50" t="s">
        <v>2274</v>
      </c>
      <c r="C2842" s="69" t="s">
        <v>2275</v>
      </c>
      <c r="D2842" s="69" t="s">
        <v>27</v>
      </c>
      <c r="E2842" s="69" t="s">
        <v>396</v>
      </c>
      <c r="F2842" s="69" t="s">
        <v>2367</v>
      </c>
      <c r="G2842" s="87" t="s">
        <v>2368</v>
      </c>
      <c r="H2842" s="47" t="s">
        <v>399</v>
      </c>
      <c r="I2842" s="48">
        <v>149</v>
      </c>
      <c r="J2842" s="50"/>
      <c r="K2842" s="49">
        <v>436607.08740000002</v>
      </c>
      <c r="L2842" s="49">
        <v>462447.08959431469</v>
      </c>
      <c r="M2842" s="50">
        <f t="shared" si="48"/>
        <v>49</v>
      </c>
      <c r="N2842" s="68" t="s">
        <v>3974</v>
      </c>
    </row>
    <row r="2843" spans="1:14" ht="75" customHeight="1" x14ac:dyDescent="0.25">
      <c r="A2843" s="86">
        <v>2835</v>
      </c>
      <c r="B2843" s="50" t="s">
        <v>2274</v>
      </c>
      <c r="C2843" s="69" t="s">
        <v>2275</v>
      </c>
      <c r="D2843" s="69" t="s">
        <v>27</v>
      </c>
      <c r="E2843" s="69" t="s">
        <v>113</v>
      </c>
      <c r="F2843" s="69" t="s">
        <v>2344</v>
      </c>
      <c r="G2843" s="87" t="s">
        <v>2300</v>
      </c>
      <c r="H2843" s="47">
        <v>30</v>
      </c>
      <c r="I2843" s="48">
        <v>145</v>
      </c>
      <c r="J2843" s="50"/>
      <c r="K2843" s="49">
        <v>437827</v>
      </c>
      <c r="L2843" s="49">
        <v>463739.20107786596</v>
      </c>
      <c r="M2843" s="50">
        <f t="shared" si="48"/>
        <v>50</v>
      </c>
      <c r="N2843" s="68" t="s">
        <v>3974</v>
      </c>
    </row>
    <row r="2844" spans="1:14" ht="75" customHeight="1" x14ac:dyDescent="0.25">
      <c r="A2844" s="86">
        <v>2836</v>
      </c>
      <c r="B2844" s="50" t="s">
        <v>2274</v>
      </c>
      <c r="C2844" s="69" t="s">
        <v>2275</v>
      </c>
      <c r="D2844" s="69" t="s">
        <v>27</v>
      </c>
      <c r="E2844" s="69" t="s">
        <v>2348</v>
      </c>
      <c r="F2844" s="69" t="s">
        <v>2369</v>
      </c>
      <c r="G2844" s="87" t="s">
        <v>2370</v>
      </c>
      <c r="H2844" s="47">
        <v>120</v>
      </c>
      <c r="I2844" s="48">
        <v>181</v>
      </c>
      <c r="J2844" s="50"/>
      <c r="K2844" s="49">
        <v>438562.16000000003</v>
      </c>
      <c r="L2844" s="49">
        <v>464517.87053192983</v>
      </c>
      <c r="M2844" s="50">
        <f t="shared" si="48"/>
        <v>51</v>
      </c>
      <c r="N2844" s="68" t="s">
        <v>3974</v>
      </c>
    </row>
    <row r="2845" spans="1:14" ht="75" customHeight="1" x14ac:dyDescent="0.25">
      <c r="A2845" s="86">
        <v>2837</v>
      </c>
      <c r="B2845" s="50" t="s">
        <v>2274</v>
      </c>
      <c r="C2845" s="69" t="s">
        <v>2275</v>
      </c>
      <c r="D2845" s="69" t="s">
        <v>27</v>
      </c>
      <c r="E2845" s="69" t="s">
        <v>113</v>
      </c>
      <c r="F2845" s="69" t="s">
        <v>2371</v>
      </c>
      <c r="G2845" s="87" t="s">
        <v>2372</v>
      </c>
      <c r="H2845" s="47">
        <v>30</v>
      </c>
      <c r="I2845" s="48" t="s">
        <v>2353</v>
      </c>
      <c r="J2845" s="50"/>
      <c r="K2845" s="49">
        <v>439297</v>
      </c>
      <c r="L2845" s="49">
        <v>465296.20104722481</v>
      </c>
      <c r="M2845" s="50">
        <f t="shared" si="48"/>
        <v>52</v>
      </c>
      <c r="N2845" s="68" t="s">
        <v>3974</v>
      </c>
    </row>
    <row r="2846" spans="1:14" ht="75" customHeight="1" x14ac:dyDescent="0.25">
      <c r="A2846" s="86">
        <v>2838</v>
      </c>
      <c r="B2846" s="50" t="s">
        <v>2274</v>
      </c>
      <c r="C2846" s="69" t="s">
        <v>2275</v>
      </c>
      <c r="D2846" s="69" t="s">
        <v>27</v>
      </c>
      <c r="E2846" s="69" t="s">
        <v>2276</v>
      </c>
      <c r="F2846" s="69" t="s">
        <v>2373</v>
      </c>
      <c r="G2846" s="69" t="s">
        <v>2374</v>
      </c>
      <c r="H2846" s="47" t="s">
        <v>2279</v>
      </c>
      <c r="I2846" s="48">
        <v>168</v>
      </c>
      <c r="J2846" s="50"/>
      <c r="K2846" s="49">
        <v>443279.01740000001</v>
      </c>
      <c r="L2846" s="49">
        <v>469513.88878177328</v>
      </c>
      <c r="M2846" s="50">
        <f t="shared" si="48"/>
        <v>53</v>
      </c>
      <c r="N2846" s="68" t="s">
        <v>3974</v>
      </c>
    </row>
    <row r="2847" spans="1:14" ht="75" customHeight="1" x14ac:dyDescent="0.25">
      <c r="A2847" s="86">
        <v>2839</v>
      </c>
      <c r="B2847" s="50" t="s">
        <v>2274</v>
      </c>
      <c r="C2847" s="69" t="s">
        <v>2275</v>
      </c>
      <c r="D2847" s="69" t="s">
        <v>8</v>
      </c>
      <c r="E2847" s="69" t="s">
        <v>388</v>
      </c>
      <c r="F2847" s="69" t="s">
        <v>2375</v>
      </c>
      <c r="G2847" s="87" t="s">
        <v>2376</v>
      </c>
      <c r="H2847" s="47" t="s">
        <v>391</v>
      </c>
      <c r="I2847" s="48">
        <v>143</v>
      </c>
      <c r="J2847" s="50"/>
      <c r="K2847" s="49">
        <v>445000</v>
      </c>
      <c r="L2847" s="49">
        <v>471336.72541814542</v>
      </c>
      <c r="M2847" s="50">
        <f t="shared" si="48"/>
        <v>54</v>
      </c>
      <c r="N2847" s="68" t="s">
        <v>3974</v>
      </c>
    </row>
    <row r="2848" spans="1:14" ht="75" customHeight="1" x14ac:dyDescent="0.25">
      <c r="A2848" s="86">
        <v>2840</v>
      </c>
      <c r="B2848" s="50" t="s">
        <v>2274</v>
      </c>
      <c r="C2848" s="69" t="s">
        <v>2275</v>
      </c>
      <c r="D2848" s="69" t="s">
        <v>8</v>
      </c>
      <c r="E2848" s="69" t="s">
        <v>388</v>
      </c>
      <c r="F2848" s="69" t="s">
        <v>2377</v>
      </c>
      <c r="G2848" s="87" t="s">
        <v>2378</v>
      </c>
      <c r="H2848" s="47" t="s">
        <v>391</v>
      </c>
      <c r="I2848" s="48">
        <v>143</v>
      </c>
      <c r="J2848" s="50"/>
      <c r="K2848" s="49">
        <v>445000</v>
      </c>
      <c r="L2848" s="49">
        <v>471336.72541814542</v>
      </c>
      <c r="M2848" s="50">
        <f t="shared" si="48"/>
        <v>55</v>
      </c>
      <c r="N2848" s="68" t="s">
        <v>3974</v>
      </c>
    </row>
    <row r="2849" spans="1:14" ht="75" customHeight="1" x14ac:dyDescent="0.25">
      <c r="A2849" s="86">
        <v>2841</v>
      </c>
      <c r="B2849" s="50" t="s">
        <v>2274</v>
      </c>
      <c r="C2849" s="50" t="s">
        <v>2275</v>
      </c>
      <c r="D2849" s="91" t="s">
        <v>2346</v>
      </c>
      <c r="E2849" s="91" t="s">
        <v>525</v>
      </c>
      <c r="F2849" s="50" t="s">
        <v>2379</v>
      </c>
      <c r="G2849" s="50">
        <v>589197</v>
      </c>
      <c r="H2849" s="47">
        <v>30</v>
      </c>
      <c r="I2849" s="48">
        <v>150</v>
      </c>
      <c r="J2849" s="48"/>
      <c r="K2849" s="49">
        <v>449900</v>
      </c>
      <c r="L2849" s="49">
        <v>476526.72531600815</v>
      </c>
      <c r="M2849" s="50">
        <v>56</v>
      </c>
      <c r="N2849" s="68" t="s">
        <v>3974</v>
      </c>
    </row>
    <row r="2850" spans="1:14" ht="75" customHeight="1" x14ac:dyDescent="0.25">
      <c r="A2850" s="86">
        <v>2842</v>
      </c>
      <c r="B2850" s="50" t="s">
        <v>2274</v>
      </c>
      <c r="C2850" s="69" t="s">
        <v>2275</v>
      </c>
      <c r="D2850" s="69" t="s">
        <v>27</v>
      </c>
      <c r="E2850" s="69" t="s">
        <v>113</v>
      </c>
      <c r="F2850" s="69" t="s">
        <v>2371</v>
      </c>
      <c r="G2850" s="87" t="s">
        <v>2380</v>
      </c>
      <c r="H2850" s="47">
        <v>30</v>
      </c>
      <c r="I2850" s="48" t="s">
        <v>2353</v>
      </c>
      <c r="J2850" s="50"/>
      <c r="K2850" s="49">
        <v>460507</v>
      </c>
      <c r="L2850" s="49">
        <v>487761.48631940194</v>
      </c>
      <c r="M2850" s="50">
        <f t="shared" ref="M2850:M2856" si="49">IF(B2850=B2849,M2849+1,1)</f>
        <v>57</v>
      </c>
      <c r="N2850" s="68" t="s">
        <v>3974</v>
      </c>
    </row>
    <row r="2851" spans="1:14" ht="75" customHeight="1" x14ac:dyDescent="0.25">
      <c r="A2851" s="86">
        <v>2843</v>
      </c>
      <c r="B2851" s="50" t="s">
        <v>2274</v>
      </c>
      <c r="C2851" s="69" t="s">
        <v>2275</v>
      </c>
      <c r="D2851" s="69" t="s">
        <v>27</v>
      </c>
      <c r="E2851" s="69" t="s">
        <v>396</v>
      </c>
      <c r="F2851" s="69" t="s">
        <v>2381</v>
      </c>
      <c r="G2851" s="87" t="s">
        <v>2382</v>
      </c>
      <c r="H2851" s="47" t="s">
        <v>399</v>
      </c>
      <c r="I2851" s="48">
        <v>154</v>
      </c>
      <c r="J2851" s="50"/>
      <c r="K2851" s="49">
        <v>461033.49619999999</v>
      </c>
      <c r="L2851" s="49">
        <v>488319.14248761121</v>
      </c>
      <c r="M2851" s="50">
        <f t="shared" si="49"/>
        <v>58</v>
      </c>
      <c r="N2851" s="68" t="s">
        <v>349</v>
      </c>
    </row>
    <row r="2852" spans="1:14" ht="75" customHeight="1" x14ac:dyDescent="0.25">
      <c r="A2852" s="86">
        <v>2844</v>
      </c>
      <c r="B2852" s="50" t="s">
        <v>2274</v>
      </c>
      <c r="C2852" s="69" t="s">
        <v>2275</v>
      </c>
      <c r="D2852" s="69" t="s">
        <v>27</v>
      </c>
      <c r="E2852" s="69" t="s">
        <v>2276</v>
      </c>
      <c r="F2852" s="69" t="s">
        <v>2383</v>
      </c>
      <c r="G2852" s="69" t="s">
        <v>2384</v>
      </c>
      <c r="H2852" s="47" t="s">
        <v>2279</v>
      </c>
      <c r="I2852" s="48">
        <v>168</v>
      </c>
      <c r="J2852" s="50"/>
      <c r="K2852" s="49">
        <v>463417.36699999997</v>
      </c>
      <c r="L2852" s="49">
        <v>490844.09946894139</v>
      </c>
      <c r="M2852" s="50">
        <f t="shared" si="49"/>
        <v>59</v>
      </c>
      <c r="N2852" s="68" t="s">
        <v>349</v>
      </c>
    </row>
    <row r="2853" spans="1:14" ht="75" customHeight="1" x14ac:dyDescent="0.25">
      <c r="A2853" s="86">
        <v>2845</v>
      </c>
      <c r="B2853" s="50" t="s">
        <v>2274</v>
      </c>
      <c r="C2853" s="69" t="s">
        <v>2275</v>
      </c>
      <c r="D2853" s="69" t="s">
        <v>27</v>
      </c>
      <c r="E2853" s="69" t="s">
        <v>2348</v>
      </c>
      <c r="F2853" s="69" t="s">
        <v>2385</v>
      </c>
      <c r="G2853" s="87" t="s">
        <v>2386</v>
      </c>
      <c r="H2853" s="47">
        <v>120</v>
      </c>
      <c r="I2853" s="48">
        <v>181</v>
      </c>
      <c r="J2853" s="50"/>
      <c r="K2853" s="49">
        <v>471406.16000000003</v>
      </c>
      <c r="L2853" s="49">
        <v>499305.69841874682</v>
      </c>
      <c r="M2853" s="50">
        <f t="shared" si="49"/>
        <v>60</v>
      </c>
      <c r="N2853" s="68" t="s">
        <v>349</v>
      </c>
    </row>
    <row r="2854" spans="1:14" ht="75" customHeight="1" x14ac:dyDescent="0.25">
      <c r="A2854" s="86">
        <v>2846</v>
      </c>
      <c r="B2854" s="50" t="s">
        <v>2274</v>
      </c>
      <c r="C2854" s="69" t="s">
        <v>2275</v>
      </c>
      <c r="D2854" s="69" t="s">
        <v>8</v>
      </c>
      <c r="E2854" s="69" t="s">
        <v>388</v>
      </c>
      <c r="F2854" s="69" t="s">
        <v>2387</v>
      </c>
      <c r="G2854" s="87" t="s">
        <v>2388</v>
      </c>
      <c r="H2854" s="47" t="s">
        <v>391</v>
      </c>
      <c r="I2854" s="48">
        <v>143</v>
      </c>
      <c r="J2854" s="50"/>
      <c r="K2854" s="49">
        <v>475000</v>
      </c>
      <c r="L2854" s="49">
        <v>503112.23499689688</v>
      </c>
      <c r="M2854" s="50">
        <f t="shared" si="49"/>
        <v>61</v>
      </c>
      <c r="N2854" s="68" t="s">
        <v>349</v>
      </c>
    </row>
    <row r="2855" spans="1:14" ht="75" customHeight="1" x14ac:dyDescent="0.25">
      <c r="A2855" s="86">
        <v>2847</v>
      </c>
      <c r="B2855" s="50" t="s">
        <v>2274</v>
      </c>
      <c r="C2855" s="69" t="s">
        <v>2275</v>
      </c>
      <c r="D2855" s="69" t="s">
        <v>8</v>
      </c>
      <c r="E2855" s="69" t="s">
        <v>388</v>
      </c>
      <c r="F2855" s="69" t="s">
        <v>2389</v>
      </c>
      <c r="G2855" s="87" t="s">
        <v>2390</v>
      </c>
      <c r="H2855" s="47" t="s">
        <v>391</v>
      </c>
      <c r="I2855" s="48">
        <v>143</v>
      </c>
      <c r="J2855" s="50"/>
      <c r="K2855" s="49">
        <v>475000</v>
      </c>
      <c r="L2855" s="49">
        <v>503112.23499689688</v>
      </c>
      <c r="M2855" s="50">
        <f t="shared" si="49"/>
        <v>62</v>
      </c>
      <c r="N2855" s="68" t="s">
        <v>349</v>
      </c>
    </row>
    <row r="2856" spans="1:14" ht="75" customHeight="1" x14ac:dyDescent="0.25">
      <c r="A2856" s="86">
        <v>2848</v>
      </c>
      <c r="B2856" s="50" t="s">
        <v>2274</v>
      </c>
      <c r="C2856" s="69" t="s">
        <v>2275</v>
      </c>
      <c r="D2856" s="69" t="s">
        <v>27</v>
      </c>
      <c r="E2856" s="69" t="s">
        <v>396</v>
      </c>
      <c r="F2856" s="69" t="s">
        <v>2391</v>
      </c>
      <c r="G2856" s="87" t="s">
        <v>2392</v>
      </c>
      <c r="H2856" s="47" t="s">
        <v>399</v>
      </c>
      <c r="I2856" s="48">
        <v>145</v>
      </c>
      <c r="J2856" s="50"/>
      <c r="K2856" s="49">
        <v>489368.1164</v>
      </c>
      <c r="L2856" s="49">
        <v>518330.7090067906</v>
      </c>
      <c r="M2856" s="50">
        <f t="shared" si="49"/>
        <v>63</v>
      </c>
      <c r="N2856" s="68" t="s">
        <v>349</v>
      </c>
    </row>
    <row r="2857" spans="1:14" ht="75" customHeight="1" x14ac:dyDescent="0.25">
      <c r="A2857" s="86">
        <v>2849</v>
      </c>
      <c r="B2857" s="50" t="s">
        <v>2274</v>
      </c>
      <c r="C2857" s="50" t="s">
        <v>2275</v>
      </c>
      <c r="D2857" s="91" t="s">
        <v>2346</v>
      </c>
      <c r="E2857" s="91" t="s">
        <v>525</v>
      </c>
      <c r="F2857" s="50" t="s">
        <v>2393</v>
      </c>
      <c r="G2857" s="50">
        <v>589196</v>
      </c>
      <c r="H2857" s="47">
        <v>30</v>
      </c>
      <c r="I2857" s="48">
        <v>150</v>
      </c>
      <c r="J2857" s="48"/>
      <c r="K2857" s="49">
        <v>499900</v>
      </c>
      <c r="L2857" s="49">
        <v>529485.90794726042</v>
      </c>
      <c r="M2857" s="50">
        <v>64</v>
      </c>
      <c r="N2857" s="68" t="s">
        <v>349</v>
      </c>
    </row>
    <row r="2858" spans="1:14" ht="75" customHeight="1" x14ac:dyDescent="0.25">
      <c r="A2858" s="86">
        <v>2850</v>
      </c>
      <c r="B2858" s="50" t="s">
        <v>2274</v>
      </c>
      <c r="C2858" s="69" t="s">
        <v>2275</v>
      </c>
      <c r="D2858" s="69" t="s">
        <v>27</v>
      </c>
      <c r="E2858" s="69" t="s">
        <v>396</v>
      </c>
      <c r="F2858" s="69" t="s">
        <v>2394</v>
      </c>
      <c r="G2858" s="87" t="s">
        <v>2395</v>
      </c>
      <c r="H2858" s="47" t="s">
        <v>399</v>
      </c>
      <c r="I2858" s="48">
        <v>154</v>
      </c>
      <c r="J2858" s="50"/>
      <c r="K2858" s="49">
        <v>500115.73380000005</v>
      </c>
      <c r="L2858" s="49">
        <v>529714.40966153913</v>
      </c>
      <c r="M2858" s="50">
        <f t="shared" ref="M2858:M2880" si="50">IF(B2858=B2857,M2857+1,1)</f>
        <v>65</v>
      </c>
      <c r="N2858" s="68" t="s">
        <v>349</v>
      </c>
    </row>
    <row r="2859" spans="1:14" ht="75" customHeight="1" x14ac:dyDescent="0.25">
      <c r="A2859" s="86">
        <v>2851</v>
      </c>
      <c r="B2859" s="50" t="s">
        <v>2274</v>
      </c>
      <c r="C2859" s="69" t="s">
        <v>2275</v>
      </c>
      <c r="D2859" s="69" t="s">
        <v>27</v>
      </c>
      <c r="E2859" s="69" t="s">
        <v>2276</v>
      </c>
      <c r="F2859" s="69" t="s">
        <v>2396</v>
      </c>
      <c r="G2859" s="69" t="s">
        <v>2397</v>
      </c>
      <c r="H2859" s="47" t="s">
        <v>2279</v>
      </c>
      <c r="I2859" s="48">
        <v>168</v>
      </c>
      <c r="J2859" s="50"/>
      <c r="K2859" s="49">
        <v>527493.9608</v>
      </c>
      <c r="L2859" s="49">
        <v>558712.98013779672</v>
      </c>
      <c r="M2859" s="50">
        <f t="shared" si="50"/>
        <v>66</v>
      </c>
      <c r="N2859" s="68" t="s">
        <v>349</v>
      </c>
    </row>
    <row r="2860" spans="1:14" ht="75" customHeight="1" x14ac:dyDescent="0.25">
      <c r="A2860" s="86">
        <v>2852</v>
      </c>
      <c r="B2860" s="50" t="s">
        <v>2274</v>
      </c>
      <c r="C2860" s="69" t="s">
        <v>2275</v>
      </c>
      <c r="D2860" s="69" t="s">
        <v>27</v>
      </c>
      <c r="E2860" s="69" t="s">
        <v>396</v>
      </c>
      <c r="F2860" s="69" t="s">
        <v>2398</v>
      </c>
      <c r="G2860" s="87" t="s">
        <v>2399</v>
      </c>
      <c r="H2860" s="47" t="s">
        <v>399</v>
      </c>
      <c r="I2860" s="48">
        <v>145</v>
      </c>
      <c r="J2860" s="50"/>
      <c r="K2860" s="49">
        <v>528450.43640000001</v>
      </c>
      <c r="L2860" s="49">
        <v>559726.06345745153</v>
      </c>
      <c r="M2860" s="50">
        <f t="shared" si="50"/>
        <v>67</v>
      </c>
      <c r="N2860" s="68" t="s">
        <v>349</v>
      </c>
    </row>
    <row r="2861" spans="1:14" ht="75" customHeight="1" x14ac:dyDescent="0.25">
      <c r="A2861" s="86">
        <v>2853</v>
      </c>
      <c r="B2861" s="50" t="s">
        <v>2274</v>
      </c>
      <c r="C2861" s="69" t="s">
        <v>2275</v>
      </c>
      <c r="D2861" s="69" t="s">
        <v>13</v>
      </c>
      <c r="E2861" s="69" t="s">
        <v>352</v>
      </c>
      <c r="F2861" s="69" t="s">
        <v>2400</v>
      </c>
      <c r="G2861" s="69" t="s">
        <v>2401</v>
      </c>
      <c r="H2861" s="47" t="s">
        <v>355</v>
      </c>
      <c r="I2861" s="48">
        <v>143</v>
      </c>
      <c r="J2861" s="50"/>
      <c r="K2861" s="46">
        <v>536500.87642041675</v>
      </c>
      <c r="L2861" s="49">
        <v>587040.97875034576</v>
      </c>
      <c r="M2861" s="50">
        <f t="shared" si="50"/>
        <v>68</v>
      </c>
      <c r="N2861" s="68" t="s">
        <v>349</v>
      </c>
    </row>
    <row r="2862" spans="1:14" ht="75" customHeight="1" x14ac:dyDescent="0.25">
      <c r="A2862" s="86">
        <v>2854</v>
      </c>
      <c r="B2862" s="50" t="s">
        <v>2274</v>
      </c>
      <c r="C2862" s="69" t="s">
        <v>2275</v>
      </c>
      <c r="D2862" s="69" t="s">
        <v>27</v>
      </c>
      <c r="E2862" s="69" t="s">
        <v>396</v>
      </c>
      <c r="F2862" s="69" t="s">
        <v>2402</v>
      </c>
      <c r="G2862" s="87" t="s">
        <v>2403</v>
      </c>
      <c r="H2862" s="47" t="s">
        <v>399</v>
      </c>
      <c r="I2862" s="48">
        <v>154</v>
      </c>
      <c r="J2862" s="50"/>
      <c r="K2862" s="49">
        <v>537243.86569999997</v>
      </c>
      <c r="L2862" s="49">
        <v>569039.92002252571</v>
      </c>
      <c r="M2862" s="50">
        <f t="shared" si="50"/>
        <v>69</v>
      </c>
      <c r="N2862" s="68" t="s">
        <v>349</v>
      </c>
    </row>
    <row r="2863" spans="1:14" ht="75" customHeight="1" x14ac:dyDescent="0.25">
      <c r="A2863" s="86">
        <v>2855</v>
      </c>
      <c r="B2863" s="50" t="s">
        <v>2274</v>
      </c>
      <c r="C2863" s="69" t="s">
        <v>2275</v>
      </c>
      <c r="D2863" s="69" t="s">
        <v>13</v>
      </c>
      <c r="E2863" s="69" t="s">
        <v>352</v>
      </c>
      <c r="F2863" s="69" t="s">
        <v>2404</v>
      </c>
      <c r="G2863" s="69" t="s">
        <v>2405</v>
      </c>
      <c r="H2863" s="47" t="s">
        <v>355</v>
      </c>
      <c r="I2863" s="48">
        <v>175</v>
      </c>
      <c r="J2863" s="50"/>
      <c r="K2863" s="46">
        <v>549841.71458890161</v>
      </c>
      <c r="L2863" s="49">
        <v>604979.28237794281</v>
      </c>
      <c r="M2863" s="50">
        <f t="shared" si="50"/>
        <v>70</v>
      </c>
      <c r="N2863" s="68" t="s">
        <v>349</v>
      </c>
    </row>
    <row r="2864" spans="1:14" ht="75" customHeight="1" x14ac:dyDescent="0.25">
      <c r="A2864" s="86">
        <v>2856</v>
      </c>
      <c r="B2864" s="50" t="s">
        <v>2274</v>
      </c>
      <c r="C2864" s="69" t="s">
        <v>2275</v>
      </c>
      <c r="D2864" s="69" t="s">
        <v>138</v>
      </c>
      <c r="E2864" s="69" t="s">
        <v>1087</v>
      </c>
      <c r="F2864" s="69" t="s">
        <v>2406</v>
      </c>
      <c r="G2864" s="69" t="s">
        <v>2407</v>
      </c>
      <c r="H2864" s="47">
        <v>30</v>
      </c>
      <c r="I2864" s="48">
        <v>174</v>
      </c>
      <c r="J2864" s="50"/>
      <c r="K2864" s="49">
        <v>564990</v>
      </c>
      <c r="L2864" s="49">
        <v>559314.05279906164</v>
      </c>
      <c r="M2864" s="50">
        <f t="shared" si="50"/>
        <v>71</v>
      </c>
      <c r="N2864" s="68" t="s">
        <v>349</v>
      </c>
    </row>
    <row r="2865" spans="1:14" ht="75" customHeight="1" x14ac:dyDescent="0.25">
      <c r="A2865" s="86">
        <v>2857</v>
      </c>
      <c r="B2865" s="50" t="s">
        <v>2274</v>
      </c>
      <c r="C2865" s="69" t="s">
        <v>2275</v>
      </c>
      <c r="D2865" s="69" t="s">
        <v>27</v>
      </c>
      <c r="E2865" s="69" t="s">
        <v>396</v>
      </c>
      <c r="F2865" s="69" t="s">
        <v>2408</v>
      </c>
      <c r="G2865" s="87" t="s">
        <v>2409</v>
      </c>
      <c r="H2865" s="47" t="s">
        <v>399</v>
      </c>
      <c r="I2865" s="48">
        <v>145</v>
      </c>
      <c r="J2865" s="50"/>
      <c r="K2865" s="49">
        <v>565578.49620000005</v>
      </c>
      <c r="L2865" s="49">
        <v>599051.49745129677</v>
      </c>
      <c r="M2865" s="50">
        <f t="shared" si="50"/>
        <v>72</v>
      </c>
      <c r="N2865" s="68" t="s">
        <v>349</v>
      </c>
    </row>
    <row r="2866" spans="1:14" ht="75" customHeight="1" x14ac:dyDescent="0.25">
      <c r="A2866" s="86">
        <v>2858</v>
      </c>
      <c r="B2866" s="50" t="s">
        <v>2274</v>
      </c>
      <c r="C2866" s="69" t="s">
        <v>2275</v>
      </c>
      <c r="D2866" s="69" t="s">
        <v>7</v>
      </c>
      <c r="E2866" s="69" t="s">
        <v>2410</v>
      </c>
      <c r="F2866" s="69" t="s">
        <v>2411</v>
      </c>
      <c r="G2866" s="87" t="s">
        <v>2412</v>
      </c>
      <c r="H2866" s="47" t="s">
        <v>245</v>
      </c>
      <c r="I2866" s="48">
        <v>138</v>
      </c>
      <c r="J2866" s="50"/>
      <c r="K2866" s="49">
        <v>579900</v>
      </c>
      <c r="L2866" s="49">
        <v>579900</v>
      </c>
      <c r="M2866" s="50">
        <f t="shared" si="50"/>
        <v>73</v>
      </c>
      <c r="N2866" s="68" t="s">
        <v>349</v>
      </c>
    </row>
    <row r="2867" spans="1:14" ht="75" customHeight="1" x14ac:dyDescent="0.25">
      <c r="A2867" s="86">
        <v>2859</v>
      </c>
      <c r="B2867" s="50" t="s">
        <v>2274</v>
      </c>
      <c r="C2867" s="69" t="s">
        <v>2275</v>
      </c>
      <c r="D2867" s="69" t="s">
        <v>13</v>
      </c>
      <c r="E2867" s="69" t="s">
        <v>352</v>
      </c>
      <c r="F2867" s="69" t="s">
        <v>2413</v>
      </c>
      <c r="G2867" s="69" t="s">
        <v>2414</v>
      </c>
      <c r="H2867" s="47" t="s">
        <v>355</v>
      </c>
      <c r="I2867" s="48">
        <v>168</v>
      </c>
      <c r="J2867" s="50"/>
      <c r="K2867" s="46">
        <v>585499.92931223114</v>
      </c>
      <c r="L2867" s="49">
        <v>640882.42994515819</v>
      </c>
      <c r="M2867" s="50">
        <f t="shared" si="50"/>
        <v>74</v>
      </c>
      <c r="N2867" s="68" t="s">
        <v>349</v>
      </c>
    </row>
    <row r="2868" spans="1:14" ht="75" customHeight="1" x14ac:dyDescent="0.25">
      <c r="A2868" s="86">
        <v>2860</v>
      </c>
      <c r="B2868" s="50" t="s">
        <v>2274</v>
      </c>
      <c r="C2868" s="69" t="s">
        <v>2275</v>
      </c>
      <c r="D2868" s="69" t="s">
        <v>138</v>
      </c>
      <c r="E2868" s="69" t="s">
        <v>1087</v>
      </c>
      <c r="F2868" s="69" t="s">
        <v>2406</v>
      </c>
      <c r="G2868" s="69" t="s">
        <v>2415</v>
      </c>
      <c r="H2868" s="47">
        <v>30</v>
      </c>
      <c r="I2868" s="48">
        <v>174</v>
      </c>
      <c r="J2868" s="50"/>
      <c r="K2868" s="49">
        <v>610000</v>
      </c>
      <c r="L2868" s="49">
        <v>603871.87774549576</v>
      </c>
      <c r="M2868" s="50">
        <f t="shared" si="50"/>
        <v>75</v>
      </c>
      <c r="N2868" s="68" t="s">
        <v>349</v>
      </c>
    </row>
    <row r="2869" spans="1:14" ht="75" customHeight="1" x14ac:dyDescent="0.25">
      <c r="A2869" s="86">
        <v>2861</v>
      </c>
      <c r="B2869" s="50" t="s">
        <v>2274</v>
      </c>
      <c r="C2869" s="69" t="s">
        <v>2275</v>
      </c>
      <c r="D2869" s="69" t="s">
        <v>13</v>
      </c>
      <c r="E2869" s="69" t="s">
        <v>352</v>
      </c>
      <c r="F2869" s="69" t="s">
        <v>2416</v>
      </c>
      <c r="G2869" s="69" t="s">
        <v>2417</v>
      </c>
      <c r="H2869" s="47" t="s">
        <v>355</v>
      </c>
      <c r="I2869" s="48">
        <v>175</v>
      </c>
      <c r="J2869" s="50"/>
      <c r="K2869" s="46">
        <v>625416.09316986019</v>
      </c>
      <c r="L2869" s="49">
        <v>678193.32260778267</v>
      </c>
      <c r="M2869" s="50">
        <f t="shared" si="50"/>
        <v>76</v>
      </c>
      <c r="N2869" s="68" t="s">
        <v>349</v>
      </c>
    </row>
    <row r="2870" spans="1:14" ht="75" customHeight="1" x14ac:dyDescent="0.25">
      <c r="A2870" s="86">
        <v>2862</v>
      </c>
      <c r="B2870" s="50" t="s">
        <v>2274</v>
      </c>
      <c r="C2870" s="69" t="s">
        <v>2275</v>
      </c>
      <c r="D2870" s="69" t="s">
        <v>13</v>
      </c>
      <c r="E2870" s="69" t="s">
        <v>202</v>
      </c>
      <c r="F2870" s="69" t="s">
        <v>2418</v>
      </c>
      <c r="G2870" s="69" t="s">
        <v>2419</v>
      </c>
      <c r="H2870" s="47">
        <v>121</v>
      </c>
      <c r="I2870" s="48">
        <v>164</v>
      </c>
      <c r="J2870" s="50"/>
      <c r="K2870" s="46">
        <v>640100</v>
      </c>
      <c r="L2870" s="49">
        <v>710241.16140030429</v>
      </c>
      <c r="M2870" s="50">
        <f t="shared" si="50"/>
        <v>77</v>
      </c>
      <c r="N2870" s="68" t="s">
        <v>349</v>
      </c>
    </row>
    <row r="2871" spans="1:14" ht="75" customHeight="1" x14ac:dyDescent="0.25">
      <c r="A2871" s="86">
        <v>2863</v>
      </c>
      <c r="B2871" s="50" t="s">
        <v>2274</v>
      </c>
      <c r="C2871" s="69" t="s">
        <v>2275</v>
      </c>
      <c r="D2871" s="69" t="s">
        <v>13</v>
      </c>
      <c r="E2871" s="69" t="s">
        <v>202</v>
      </c>
      <c r="F2871" s="69" t="s">
        <v>2420</v>
      </c>
      <c r="G2871" s="69" t="s">
        <v>2421</v>
      </c>
      <c r="H2871" s="47">
        <v>121</v>
      </c>
      <c r="I2871" s="48" t="s">
        <v>2422</v>
      </c>
      <c r="J2871" s="50"/>
      <c r="K2871" s="46">
        <v>657700</v>
      </c>
      <c r="L2871" s="49">
        <v>728851.61691834161</v>
      </c>
      <c r="M2871" s="50">
        <f t="shared" si="50"/>
        <v>78</v>
      </c>
      <c r="N2871" s="68" t="s">
        <v>349</v>
      </c>
    </row>
    <row r="2872" spans="1:14" ht="75" customHeight="1" x14ac:dyDescent="0.25">
      <c r="A2872" s="86">
        <v>2864</v>
      </c>
      <c r="B2872" s="50" t="s">
        <v>2274</v>
      </c>
      <c r="C2872" s="69" t="s">
        <v>2275</v>
      </c>
      <c r="D2872" s="69" t="s">
        <v>13</v>
      </c>
      <c r="E2872" s="69" t="s">
        <v>352</v>
      </c>
      <c r="F2872" s="69" t="s">
        <v>2423</v>
      </c>
      <c r="G2872" s="69" t="s">
        <v>2424</v>
      </c>
      <c r="H2872" s="47" t="s">
        <v>355</v>
      </c>
      <c r="I2872" s="48">
        <v>168</v>
      </c>
      <c r="J2872" s="50"/>
      <c r="K2872" s="46">
        <v>666393.87703707488</v>
      </c>
      <c r="L2872" s="49">
        <v>713738.80955428258</v>
      </c>
      <c r="M2872" s="50">
        <f t="shared" si="50"/>
        <v>79</v>
      </c>
      <c r="N2872" s="68" t="s">
        <v>349</v>
      </c>
    </row>
    <row r="2873" spans="1:14" ht="75" customHeight="1" x14ac:dyDescent="0.25">
      <c r="A2873" s="86">
        <v>2865</v>
      </c>
      <c r="B2873" s="50" t="s">
        <v>2274</v>
      </c>
      <c r="C2873" s="69" t="s">
        <v>2275</v>
      </c>
      <c r="D2873" s="69" t="s">
        <v>13</v>
      </c>
      <c r="E2873" s="69" t="s">
        <v>352</v>
      </c>
      <c r="F2873" s="69" t="s">
        <v>2425</v>
      </c>
      <c r="G2873" s="69" t="s">
        <v>2426</v>
      </c>
      <c r="H2873" s="47" t="s">
        <v>355</v>
      </c>
      <c r="I2873" s="48">
        <v>175</v>
      </c>
      <c r="J2873" s="50"/>
      <c r="K2873" s="46">
        <v>668776.98419083946</v>
      </c>
      <c r="L2873" s="49">
        <v>725213.32588864653</v>
      </c>
      <c r="M2873" s="50">
        <f t="shared" si="50"/>
        <v>80</v>
      </c>
      <c r="N2873" s="68" t="s">
        <v>349</v>
      </c>
    </row>
    <row r="2874" spans="1:14" ht="75" customHeight="1" x14ac:dyDescent="0.25">
      <c r="A2874" s="86">
        <v>2866</v>
      </c>
      <c r="B2874" s="50" t="s">
        <v>2274</v>
      </c>
      <c r="C2874" s="69" t="s">
        <v>2275</v>
      </c>
      <c r="D2874" s="69" t="s">
        <v>13</v>
      </c>
      <c r="E2874" s="69" t="s">
        <v>202</v>
      </c>
      <c r="F2874" s="69" t="s">
        <v>2427</v>
      </c>
      <c r="G2874" s="69" t="s">
        <v>2428</v>
      </c>
      <c r="H2874" s="47">
        <v>121</v>
      </c>
      <c r="I2874" s="48" t="s">
        <v>2422</v>
      </c>
      <c r="J2874" s="50"/>
      <c r="K2874" s="46">
        <v>670000</v>
      </c>
      <c r="L2874" s="49">
        <v>738999.76153357304</v>
      </c>
      <c r="M2874" s="50">
        <f t="shared" si="50"/>
        <v>81</v>
      </c>
      <c r="N2874" s="68" t="s">
        <v>349</v>
      </c>
    </row>
    <row r="2875" spans="1:14" ht="75" customHeight="1" x14ac:dyDescent="0.25">
      <c r="A2875" s="86">
        <v>2867</v>
      </c>
      <c r="B2875" s="50" t="s">
        <v>2274</v>
      </c>
      <c r="C2875" s="69" t="s">
        <v>2275</v>
      </c>
      <c r="D2875" s="69" t="s">
        <v>13</v>
      </c>
      <c r="E2875" s="69" t="s">
        <v>352</v>
      </c>
      <c r="F2875" s="69" t="s">
        <v>2429</v>
      </c>
      <c r="G2875" s="69" t="s">
        <v>2430</v>
      </c>
      <c r="H2875" s="47" t="s">
        <v>355</v>
      </c>
      <c r="I2875" s="48">
        <v>175</v>
      </c>
      <c r="J2875" s="50"/>
      <c r="K2875" s="46">
        <v>679294.95573900244</v>
      </c>
      <c r="L2875" s="49">
        <v>749389.97864115564</v>
      </c>
      <c r="M2875" s="50">
        <f t="shared" si="50"/>
        <v>82</v>
      </c>
      <c r="N2875" s="68" t="s">
        <v>349</v>
      </c>
    </row>
    <row r="2876" spans="1:14" ht="75" customHeight="1" x14ac:dyDescent="0.25">
      <c r="A2876" s="86">
        <v>2868</v>
      </c>
      <c r="B2876" s="50" t="s">
        <v>2274</v>
      </c>
      <c r="C2876" s="69" t="s">
        <v>2275</v>
      </c>
      <c r="D2876" s="69" t="s">
        <v>7</v>
      </c>
      <c r="E2876" s="69" t="s">
        <v>225</v>
      </c>
      <c r="F2876" s="87" t="s">
        <v>2431</v>
      </c>
      <c r="G2876" s="69" t="s">
        <v>2432</v>
      </c>
      <c r="H2876" s="47" t="s">
        <v>245</v>
      </c>
      <c r="I2876" s="48">
        <v>148</v>
      </c>
      <c r="J2876" s="50"/>
      <c r="K2876" s="49">
        <v>710000</v>
      </c>
      <c r="L2876" s="49">
        <v>709999.99999999988</v>
      </c>
      <c r="M2876" s="50">
        <f t="shared" si="50"/>
        <v>83</v>
      </c>
      <c r="N2876" s="68" t="s">
        <v>349</v>
      </c>
    </row>
    <row r="2877" spans="1:14" ht="75" customHeight="1" x14ac:dyDescent="0.25">
      <c r="A2877" s="86">
        <v>2869</v>
      </c>
      <c r="B2877" s="50" t="s">
        <v>2274</v>
      </c>
      <c r="C2877" s="69" t="s">
        <v>2275</v>
      </c>
      <c r="D2877" s="69" t="s">
        <v>13</v>
      </c>
      <c r="E2877" s="69" t="s">
        <v>352</v>
      </c>
      <c r="F2877" s="69" t="s">
        <v>2433</v>
      </c>
      <c r="G2877" s="69" t="s">
        <v>2434</v>
      </c>
      <c r="H2877" s="47" t="s">
        <v>355</v>
      </c>
      <c r="I2877" s="48">
        <v>168</v>
      </c>
      <c r="J2877" s="50"/>
      <c r="K2877" s="46">
        <v>719125.20424758748</v>
      </c>
      <c r="L2877" s="49">
        <v>770628.70429302624</v>
      </c>
      <c r="M2877" s="50">
        <f t="shared" si="50"/>
        <v>84</v>
      </c>
      <c r="N2877" s="68" t="s">
        <v>349</v>
      </c>
    </row>
    <row r="2878" spans="1:14" ht="75" customHeight="1" x14ac:dyDescent="0.25">
      <c r="A2878" s="86">
        <v>2870</v>
      </c>
      <c r="B2878" s="50" t="s">
        <v>2274</v>
      </c>
      <c r="C2878" s="69" t="s">
        <v>2275</v>
      </c>
      <c r="D2878" s="69" t="s">
        <v>13</v>
      </c>
      <c r="E2878" s="69" t="s">
        <v>352</v>
      </c>
      <c r="F2878" s="69" t="s">
        <v>2435</v>
      </c>
      <c r="G2878" s="69" t="s">
        <v>2436</v>
      </c>
      <c r="H2878" s="47" t="s">
        <v>355</v>
      </c>
      <c r="I2878" s="48">
        <v>175</v>
      </c>
      <c r="J2878" s="50"/>
      <c r="K2878" s="46">
        <v>720259.46914517134</v>
      </c>
      <c r="L2878" s="49">
        <v>794581.53433745494</v>
      </c>
      <c r="M2878" s="50">
        <f t="shared" si="50"/>
        <v>85</v>
      </c>
      <c r="N2878" s="68" t="s">
        <v>349</v>
      </c>
    </row>
    <row r="2879" spans="1:14" ht="75" customHeight="1" x14ac:dyDescent="0.25">
      <c r="A2879" s="86">
        <v>2871</v>
      </c>
      <c r="B2879" s="50" t="s">
        <v>2274</v>
      </c>
      <c r="C2879" s="69" t="s">
        <v>2275</v>
      </c>
      <c r="D2879" s="69" t="s">
        <v>7</v>
      </c>
      <c r="E2879" s="69" t="s">
        <v>2437</v>
      </c>
      <c r="F2879" s="87" t="s">
        <v>2438</v>
      </c>
      <c r="G2879" s="69" t="s">
        <v>2439</v>
      </c>
      <c r="H2879" s="47" t="s">
        <v>245</v>
      </c>
      <c r="I2879" s="48">
        <v>153</v>
      </c>
      <c r="J2879" s="50"/>
      <c r="K2879" s="49">
        <v>774200</v>
      </c>
      <c r="L2879" s="49">
        <v>774199.99999999988</v>
      </c>
      <c r="M2879" s="50">
        <f t="shared" si="50"/>
        <v>86</v>
      </c>
      <c r="N2879" s="68" t="s">
        <v>349</v>
      </c>
    </row>
    <row r="2880" spans="1:14" ht="75" customHeight="1" x14ac:dyDescent="0.25">
      <c r="A2880" s="86">
        <v>2872</v>
      </c>
      <c r="B2880" s="50" t="s">
        <v>2274</v>
      </c>
      <c r="C2880" s="69" t="s">
        <v>2275</v>
      </c>
      <c r="D2880" s="69" t="s">
        <v>7</v>
      </c>
      <c r="E2880" s="69" t="s">
        <v>225</v>
      </c>
      <c r="F2880" s="87" t="s">
        <v>2440</v>
      </c>
      <c r="G2880" s="69" t="s">
        <v>2432</v>
      </c>
      <c r="H2880" s="47" t="s">
        <v>245</v>
      </c>
      <c r="I2880" s="48">
        <v>148</v>
      </c>
      <c r="J2880" s="50"/>
      <c r="K2880" s="49">
        <v>790000</v>
      </c>
      <c r="L2880" s="49">
        <v>789999.99999999988</v>
      </c>
      <c r="M2880" s="50">
        <f t="shared" si="50"/>
        <v>87</v>
      </c>
      <c r="N2880" s="68" t="s">
        <v>349</v>
      </c>
    </row>
    <row r="2881" spans="1:14" ht="75" customHeight="1" x14ac:dyDescent="0.25">
      <c r="A2881" s="86">
        <v>2873</v>
      </c>
      <c r="B2881" s="50" t="s">
        <v>2274</v>
      </c>
      <c r="C2881" s="50" t="s">
        <v>2275</v>
      </c>
      <c r="D2881" s="91" t="s">
        <v>17</v>
      </c>
      <c r="E2881" s="91" t="s">
        <v>106</v>
      </c>
      <c r="F2881" s="50" t="s">
        <v>2441</v>
      </c>
      <c r="G2881" s="50" t="s">
        <v>2442</v>
      </c>
      <c r="H2881" s="47">
        <v>60</v>
      </c>
      <c r="I2881" s="48">
        <v>165</v>
      </c>
      <c r="J2881" s="48"/>
      <c r="K2881" s="49">
        <v>832550</v>
      </c>
      <c r="L2881" s="49">
        <v>951851.61053587566</v>
      </c>
      <c r="M2881" s="50">
        <v>88</v>
      </c>
      <c r="N2881" s="68" t="s">
        <v>349</v>
      </c>
    </row>
    <row r="2882" spans="1:14" ht="75" customHeight="1" x14ac:dyDescent="0.25">
      <c r="A2882" s="86">
        <v>2874</v>
      </c>
      <c r="B2882" s="50" t="s">
        <v>2443</v>
      </c>
      <c r="C2882" s="69" t="s">
        <v>2444</v>
      </c>
      <c r="D2882" s="69" t="s">
        <v>76</v>
      </c>
      <c r="E2882" s="69" t="s">
        <v>77</v>
      </c>
      <c r="F2882" s="69" t="s">
        <v>2445</v>
      </c>
      <c r="G2882" s="87" t="s">
        <v>2446</v>
      </c>
      <c r="H2882" s="47" t="s">
        <v>80</v>
      </c>
      <c r="I2882" s="48">
        <v>146</v>
      </c>
      <c r="J2882" s="50"/>
      <c r="K2882" s="49">
        <v>288249.8</v>
      </c>
      <c r="L2882" s="49">
        <v>288249.8</v>
      </c>
      <c r="M2882" s="50">
        <f t="shared" ref="M2882:M2911" si="51">IF(B2882=B2881,M2881+1,1)</f>
        <v>1</v>
      </c>
      <c r="N2882" s="68" t="s">
        <v>3974</v>
      </c>
    </row>
    <row r="2883" spans="1:14" ht="75" customHeight="1" x14ac:dyDescent="0.25">
      <c r="A2883" s="86">
        <v>2875</v>
      </c>
      <c r="B2883" s="50" t="s">
        <v>2443</v>
      </c>
      <c r="C2883" s="69" t="s">
        <v>2444</v>
      </c>
      <c r="D2883" s="69" t="s">
        <v>76</v>
      </c>
      <c r="E2883" s="69" t="s">
        <v>77</v>
      </c>
      <c r="F2883" s="69" t="s">
        <v>2447</v>
      </c>
      <c r="G2883" s="87" t="s">
        <v>2448</v>
      </c>
      <c r="H2883" s="47" t="s">
        <v>80</v>
      </c>
      <c r="I2883" s="48">
        <v>146</v>
      </c>
      <c r="J2883" s="50"/>
      <c r="K2883" s="49">
        <v>321147.84999999998</v>
      </c>
      <c r="L2883" s="49">
        <v>321147.84999999992</v>
      </c>
      <c r="M2883" s="50">
        <f t="shared" si="51"/>
        <v>2</v>
      </c>
      <c r="N2883" s="68" t="s">
        <v>3974</v>
      </c>
    </row>
    <row r="2884" spans="1:14" ht="75" customHeight="1" x14ac:dyDescent="0.25">
      <c r="A2884" s="86">
        <v>2876</v>
      </c>
      <c r="B2884" s="50" t="s">
        <v>2443</v>
      </c>
      <c r="C2884" s="69" t="s">
        <v>2444</v>
      </c>
      <c r="D2884" s="69" t="s">
        <v>76</v>
      </c>
      <c r="E2884" s="69" t="s">
        <v>77</v>
      </c>
      <c r="F2884" s="69" t="s">
        <v>2449</v>
      </c>
      <c r="G2884" s="87" t="s">
        <v>2450</v>
      </c>
      <c r="H2884" s="47" t="s">
        <v>80</v>
      </c>
      <c r="I2884" s="48">
        <v>146</v>
      </c>
      <c r="J2884" s="50"/>
      <c r="K2884" s="49">
        <v>329752.14999999997</v>
      </c>
      <c r="L2884" s="49">
        <v>329752.14999999997</v>
      </c>
      <c r="M2884" s="50">
        <f t="shared" si="51"/>
        <v>3</v>
      </c>
      <c r="N2884" s="68" t="s">
        <v>3974</v>
      </c>
    </row>
    <row r="2885" spans="1:14" ht="75" customHeight="1" x14ac:dyDescent="0.25">
      <c r="A2885" s="86">
        <v>2877</v>
      </c>
      <c r="B2885" s="50" t="s">
        <v>2443</v>
      </c>
      <c r="C2885" s="69" t="s">
        <v>2444</v>
      </c>
      <c r="D2885" s="69" t="s">
        <v>76</v>
      </c>
      <c r="E2885" s="69" t="s">
        <v>77</v>
      </c>
      <c r="F2885" s="69" t="s">
        <v>2451</v>
      </c>
      <c r="G2885" s="87" t="s">
        <v>2452</v>
      </c>
      <c r="H2885" s="47" t="s">
        <v>80</v>
      </c>
      <c r="I2885" s="48">
        <v>147</v>
      </c>
      <c r="J2885" s="50"/>
      <c r="K2885" s="49">
        <v>340443.69999999995</v>
      </c>
      <c r="L2885" s="49">
        <v>340443.6999999999</v>
      </c>
      <c r="M2885" s="50">
        <f t="shared" si="51"/>
        <v>4</v>
      </c>
      <c r="N2885" s="68" t="s">
        <v>3974</v>
      </c>
    </row>
    <row r="2886" spans="1:14" ht="75" customHeight="1" x14ac:dyDescent="0.25">
      <c r="A2886" s="86">
        <v>2878</v>
      </c>
      <c r="B2886" s="50" t="s">
        <v>2443</v>
      </c>
      <c r="C2886" s="69" t="s">
        <v>2444</v>
      </c>
      <c r="D2886" s="69" t="s">
        <v>76</v>
      </c>
      <c r="E2886" s="69" t="s">
        <v>77</v>
      </c>
      <c r="F2886" s="69" t="s">
        <v>2453</v>
      </c>
      <c r="G2886" s="87" t="s">
        <v>2454</v>
      </c>
      <c r="H2886" s="47" t="s">
        <v>80</v>
      </c>
      <c r="I2886" s="48">
        <v>144</v>
      </c>
      <c r="J2886" s="50"/>
      <c r="K2886" s="49">
        <v>346388.04999999993</v>
      </c>
      <c r="L2886" s="49">
        <v>346388.04999999993</v>
      </c>
      <c r="M2886" s="50">
        <f t="shared" si="51"/>
        <v>5</v>
      </c>
      <c r="N2886" s="68" t="s">
        <v>3974</v>
      </c>
    </row>
    <row r="2887" spans="1:14" ht="75" customHeight="1" x14ac:dyDescent="0.25">
      <c r="A2887" s="86">
        <v>2879</v>
      </c>
      <c r="B2887" s="50" t="s">
        <v>2443</v>
      </c>
      <c r="C2887" s="69" t="s">
        <v>2444</v>
      </c>
      <c r="D2887" s="69" t="s">
        <v>76</v>
      </c>
      <c r="E2887" s="69" t="s">
        <v>77</v>
      </c>
      <c r="F2887" s="69" t="s">
        <v>2455</v>
      </c>
      <c r="G2887" s="87" t="s">
        <v>2456</v>
      </c>
      <c r="H2887" s="47" t="s">
        <v>80</v>
      </c>
      <c r="I2887" s="48">
        <v>146</v>
      </c>
      <c r="J2887" s="50"/>
      <c r="K2887" s="49">
        <v>348874.35</v>
      </c>
      <c r="L2887" s="49">
        <v>348874.34999999992</v>
      </c>
      <c r="M2887" s="50">
        <f t="shared" si="51"/>
        <v>6</v>
      </c>
      <c r="N2887" s="68" t="s">
        <v>3974</v>
      </c>
    </row>
    <row r="2888" spans="1:14" ht="75" customHeight="1" x14ac:dyDescent="0.25">
      <c r="A2888" s="86">
        <v>2880</v>
      </c>
      <c r="B2888" s="50" t="s">
        <v>2443</v>
      </c>
      <c r="C2888" s="69" t="s">
        <v>2444</v>
      </c>
      <c r="D2888" s="69" t="s">
        <v>76</v>
      </c>
      <c r="E2888" s="69" t="s">
        <v>77</v>
      </c>
      <c r="F2888" s="69" t="s">
        <v>2457</v>
      </c>
      <c r="G2888" s="87" t="s">
        <v>2458</v>
      </c>
      <c r="H2888" s="47" t="s">
        <v>80</v>
      </c>
      <c r="I2888" s="48">
        <v>147</v>
      </c>
      <c r="J2888" s="50"/>
      <c r="K2888" s="49">
        <v>368159.85</v>
      </c>
      <c r="L2888" s="49">
        <v>368159.85</v>
      </c>
      <c r="M2888" s="50">
        <f t="shared" si="51"/>
        <v>7</v>
      </c>
      <c r="N2888" s="68" t="s">
        <v>3974</v>
      </c>
    </row>
    <row r="2889" spans="1:14" ht="75" customHeight="1" x14ac:dyDescent="0.25">
      <c r="A2889" s="86">
        <v>2881</v>
      </c>
      <c r="B2889" s="50" t="s">
        <v>2443</v>
      </c>
      <c r="C2889" s="69" t="s">
        <v>2444</v>
      </c>
      <c r="D2889" s="69" t="s">
        <v>76</v>
      </c>
      <c r="E2889" s="69" t="s">
        <v>77</v>
      </c>
      <c r="F2889" s="69" t="s">
        <v>2459</v>
      </c>
      <c r="G2889" s="87" t="s">
        <v>2460</v>
      </c>
      <c r="H2889" s="47" t="s">
        <v>80</v>
      </c>
      <c r="I2889" s="48">
        <v>146</v>
      </c>
      <c r="J2889" s="50"/>
      <c r="K2889" s="49">
        <v>369071.79999999993</v>
      </c>
      <c r="L2889" s="49">
        <v>369071.79999999993</v>
      </c>
      <c r="M2889" s="50">
        <f t="shared" si="51"/>
        <v>8</v>
      </c>
      <c r="N2889" s="68" t="s">
        <v>3974</v>
      </c>
    </row>
    <row r="2890" spans="1:14" ht="75" customHeight="1" x14ac:dyDescent="0.25">
      <c r="A2890" s="86">
        <v>2882</v>
      </c>
      <c r="B2890" s="50" t="s">
        <v>2443</v>
      </c>
      <c r="C2890" s="69" t="s">
        <v>2444</v>
      </c>
      <c r="D2890" s="69" t="s">
        <v>10</v>
      </c>
      <c r="E2890" s="69" t="s">
        <v>85</v>
      </c>
      <c r="F2890" s="69" t="s">
        <v>635</v>
      </c>
      <c r="G2890" s="87" t="s">
        <v>636</v>
      </c>
      <c r="H2890" s="47">
        <v>120</v>
      </c>
      <c r="I2890" s="48">
        <v>159</v>
      </c>
      <c r="J2890" s="50"/>
      <c r="K2890" s="66">
        <v>378450</v>
      </c>
      <c r="L2890" s="49">
        <v>378450</v>
      </c>
      <c r="M2890" s="50">
        <f t="shared" si="51"/>
        <v>9</v>
      </c>
      <c r="N2890" s="68" t="s">
        <v>3974</v>
      </c>
    </row>
    <row r="2891" spans="1:14" ht="75" customHeight="1" x14ac:dyDescent="0.25">
      <c r="A2891" s="86">
        <v>2883</v>
      </c>
      <c r="B2891" s="50" t="s">
        <v>2443</v>
      </c>
      <c r="C2891" s="69" t="s">
        <v>2444</v>
      </c>
      <c r="D2891" s="69" t="s">
        <v>76</v>
      </c>
      <c r="E2891" s="69" t="s">
        <v>77</v>
      </c>
      <c r="F2891" s="69" t="s">
        <v>2461</v>
      </c>
      <c r="G2891" s="87" t="s">
        <v>2462</v>
      </c>
      <c r="H2891" s="47" t="s">
        <v>80</v>
      </c>
      <c r="I2891" s="48">
        <v>154</v>
      </c>
      <c r="J2891" s="50"/>
      <c r="K2891" s="49">
        <v>379853.04999999993</v>
      </c>
      <c r="L2891" s="49">
        <v>401852.1709740723</v>
      </c>
      <c r="M2891" s="50">
        <f t="shared" si="51"/>
        <v>10</v>
      </c>
      <c r="N2891" s="68" t="s">
        <v>3974</v>
      </c>
    </row>
    <row r="2892" spans="1:14" ht="75" customHeight="1" x14ac:dyDescent="0.25">
      <c r="A2892" s="86">
        <v>2884</v>
      </c>
      <c r="B2892" s="50" t="s">
        <v>2443</v>
      </c>
      <c r="C2892" s="69" t="s">
        <v>2444</v>
      </c>
      <c r="D2892" s="69" t="s">
        <v>13</v>
      </c>
      <c r="E2892" s="69" t="s">
        <v>867</v>
      </c>
      <c r="F2892" s="87" t="s">
        <v>2463</v>
      </c>
      <c r="G2892" s="87" t="s">
        <v>2464</v>
      </c>
      <c r="H2892" s="47">
        <v>180</v>
      </c>
      <c r="I2892" s="48">
        <v>167</v>
      </c>
      <c r="J2892" s="50"/>
      <c r="K2892" s="49">
        <v>400433.42902499996</v>
      </c>
      <c r="L2892" s="49">
        <v>450630.34771414933</v>
      </c>
      <c r="M2892" s="50">
        <f t="shared" si="51"/>
        <v>11</v>
      </c>
      <c r="N2892" s="68" t="s">
        <v>3974</v>
      </c>
    </row>
    <row r="2893" spans="1:14" ht="75" customHeight="1" x14ac:dyDescent="0.25">
      <c r="A2893" s="86">
        <v>2885</v>
      </c>
      <c r="B2893" s="50" t="s">
        <v>2443</v>
      </c>
      <c r="C2893" s="69" t="s">
        <v>2444</v>
      </c>
      <c r="D2893" s="69" t="s">
        <v>10</v>
      </c>
      <c r="E2893" s="69" t="s">
        <v>85</v>
      </c>
      <c r="F2893" s="69" t="s">
        <v>2465</v>
      </c>
      <c r="G2893" s="87" t="s">
        <v>2466</v>
      </c>
      <c r="H2893" s="47">
        <v>120</v>
      </c>
      <c r="I2893" s="48">
        <v>151</v>
      </c>
      <c r="J2893" s="50"/>
      <c r="K2893" s="66">
        <v>412450</v>
      </c>
      <c r="L2893" s="49">
        <v>412450</v>
      </c>
      <c r="M2893" s="50">
        <f t="shared" si="51"/>
        <v>12</v>
      </c>
      <c r="N2893" s="68" t="s">
        <v>3974</v>
      </c>
    </row>
    <row r="2894" spans="1:14" ht="75" customHeight="1" x14ac:dyDescent="0.25">
      <c r="A2894" s="86">
        <v>2886</v>
      </c>
      <c r="B2894" s="50" t="s">
        <v>2443</v>
      </c>
      <c r="C2894" s="69" t="s">
        <v>2444</v>
      </c>
      <c r="D2894" s="69" t="s">
        <v>76</v>
      </c>
      <c r="E2894" s="69" t="s">
        <v>77</v>
      </c>
      <c r="F2894" s="69" t="s">
        <v>2467</v>
      </c>
      <c r="G2894" s="87" t="s">
        <v>2468</v>
      </c>
      <c r="H2894" s="47" t="s">
        <v>80</v>
      </c>
      <c r="I2894" s="48">
        <v>154</v>
      </c>
      <c r="J2894" s="50"/>
      <c r="K2894" s="49">
        <v>412962.69999999995</v>
      </c>
      <c r="L2894" s="49">
        <v>438493.78918187699</v>
      </c>
      <c r="M2894" s="50">
        <f t="shared" si="51"/>
        <v>13</v>
      </c>
      <c r="N2894" s="68" t="s">
        <v>3974</v>
      </c>
    </row>
    <row r="2895" spans="1:14" ht="75" customHeight="1" x14ac:dyDescent="0.25">
      <c r="A2895" s="86">
        <v>2887</v>
      </c>
      <c r="B2895" s="50" t="s">
        <v>2443</v>
      </c>
      <c r="C2895" s="69" t="s">
        <v>2444</v>
      </c>
      <c r="D2895" s="69" t="s">
        <v>10</v>
      </c>
      <c r="E2895" s="69" t="s">
        <v>85</v>
      </c>
      <c r="F2895" s="69" t="s">
        <v>641</v>
      </c>
      <c r="G2895" s="87" t="s">
        <v>642</v>
      </c>
      <c r="H2895" s="47">
        <v>120</v>
      </c>
      <c r="I2895" s="48">
        <v>146</v>
      </c>
      <c r="J2895" s="50"/>
      <c r="K2895" s="66">
        <v>438450</v>
      </c>
      <c r="L2895" s="49">
        <v>438450</v>
      </c>
      <c r="M2895" s="50">
        <f t="shared" si="51"/>
        <v>14</v>
      </c>
      <c r="N2895" s="68" t="s">
        <v>3974</v>
      </c>
    </row>
    <row r="2896" spans="1:14" ht="75" customHeight="1" x14ac:dyDescent="0.25">
      <c r="A2896" s="86">
        <v>2888</v>
      </c>
      <c r="B2896" s="50" t="s">
        <v>2443</v>
      </c>
      <c r="C2896" s="110" t="s">
        <v>2469</v>
      </c>
      <c r="D2896" s="52" t="s">
        <v>9</v>
      </c>
      <c r="E2896" s="87" t="s">
        <v>510</v>
      </c>
      <c r="F2896" s="87" t="s">
        <v>2470</v>
      </c>
      <c r="G2896" s="87">
        <v>48006160</v>
      </c>
      <c r="H2896" s="91" t="s">
        <v>492</v>
      </c>
      <c r="I2896" s="91">
        <v>131</v>
      </c>
      <c r="J2896" s="91"/>
      <c r="K2896" s="111">
        <v>439900</v>
      </c>
      <c r="L2896" s="49">
        <v>502305.82630470779</v>
      </c>
      <c r="M2896" s="50">
        <f t="shared" si="51"/>
        <v>15</v>
      </c>
      <c r="N2896" s="68" t="s">
        <v>3974</v>
      </c>
    </row>
    <row r="2897" spans="1:14" ht="75" customHeight="1" x14ac:dyDescent="0.25">
      <c r="A2897" s="86">
        <v>2889</v>
      </c>
      <c r="B2897" s="50" t="s">
        <v>2443</v>
      </c>
      <c r="C2897" s="69" t="s">
        <v>2444</v>
      </c>
      <c r="D2897" s="69" t="s">
        <v>10</v>
      </c>
      <c r="E2897" s="69" t="s">
        <v>85</v>
      </c>
      <c r="F2897" s="69" t="s">
        <v>2471</v>
      </c>
      <c r="G2897" s="87" t="s">
        <v>2472</v>
      </c>
      <c r="H2897" s="47">
        <v>120</v>
      </c>
      <c r="I2897" s="48">
        <v>151</v>
      </c>
      <c r="J2897" s="50"/>
      <c r="K2897" s="66">
        <v>445450</v>
      </c>
      <c r="L2897" s="49">
        <v>445449.99999999994</v>
      </c>
      <c r="M2897" s="50">
        <f t="shared" si="51"/>
        <v>16</v>
      </c>
      <c r="N2897" s="68" t="s">
        <v>3974</v>
      </c>
    </row>
    <row r="2898" spans="1:14" ht="75" customHeight="1" x14ac:dyDescent="0.25">
      <c r="A2898" s="86">
        <v>2890</v>
      </c>
      <c r="B2898" s="50" t="s">
        <v>2443</v>
      </c>
      <c r="C2898" s="69" t="s">
        <v>2444</v>
      </c>
      <c r="D2898" s="69" t="s">
        <v>76</v>
      </c>
      <c r="E2898" s="69" t="s">
        <v>77</v>
      </c>
      <c r="F2898" s="69" t="s">
        <v>2473</v>
      </c>
      <c r="G2898" s="87" t="s">
        <v>2474</v>
      </c>
      <c r="H2898" s="47" t="s">
        <v>80</v>
      </c>
      <c r="I2898" s="48">
        <v>154</v>
      </c>
      <c r="J2898" s="50"/>
      <c r="K2898" s="49">
        <v>448762.19999999995</v>
      </c>
      <c r="L2898" s="49">
        <v>476743.5684373171</v>
      </c>
      <c r="M2898" s="50">
        <f t="shared" si="51"/>
        <v>17</v>
      </c>
      <c r="N2898" s="68" t="s">
        <v>3974</v>
      </c>
    </row>
    <row r="2899" spans="1:14" ht="75" customHeight="1" x14ac:dyDescent="0.25">
      <c r="A2899" s="86">
        <v>2891</v>
      </c>
      <c r="B2899" s="50" t="s">
        <v>2443</v>
      </c>
      <c r="C2899" s="69" t="s">
        <v>2444</v>
      </c>
      <c r="D2899" s="69" t="s">
        <v>27</v>
      </c>
      <c r="E2899" s="69" t="s">
        <v>2321</v>
      </c>
      <c r="F2899" s="69" t="s">
        <v>2475</v>
      </c>
      <c r="G2899" s="87" t="s">
        <v>2476</v>
      </c>
      <c r="H2899" s="47" t="s">
        <v>2279</v>
      </c>
      <c r="I2899" s="48">
        <v>163</v>
      </c>
      <c r="J2899" s="50"/>
      <c r="K2899" s="49">
        <v>452447.86686956527</v>
      </c>
      <c r="L2899" s="49">
        <v>479225.38425331668</v>
      </c>
      <c r="M2899" s="50">
        <f t="shared" si="51"/>
        <v>18</v>
      </c>
      <c r="N2899" s="68" t="s">
        <v>349</v>
      </c>
    </row>
    <row r="2900" spans="1:14" ht="75" customHeight="1" x14ac:dyDescent="0.25">
      <c r="A2900" s="86">
        <v>2892</v>
      </c>
      <c r="B2900" s="50" t="s">
        <v>2443</v>
      </c>
      <c r="C2900" s="69" t="s">
        <v>2444</v>
      </c>
      <c r="D2900" s="69" t="s">
        <v>10</v>
      </c>
      <c r="E2900" s="69" t="s">
        <v>85</v>
      </c>
      <c r="F2900" s="69" t="s">
        <v>2477</v>
      </c>
      <c r="G2900" s="87" t="s">
        <v>2478</v>
      </c>
      <c r="H2900" s="47">
        <v>120</v>
      </c>
      <c r="I2900" s="48">
        <v>148</v>
      </c>
      <c r="J2900" s="50"/>
      <c r="K2900" s="66">
        <v>454450</v>
      </c>
      <c r="L2900" s="49">
        <v>454450</v>
      </c>
      <c r="M2900" s="50">
        <f t="shared" si="51"/>
        <v>19</v>
      </c>
      <c r="N2900" s="68" t="s">
        <v>349</v>
      </c>
    </row>
    <row r="2901" spans="1:14" ht="75" customHeight="1" x14ac:dyDescent="0.25">
      <c r="A2901" s="86">
        <v>2893</v>
      </c>
      <c r="B2901" s="50" t="s">
        <v>2443</v>
      </c>
      <c r="C2901" s="69" t="s">
        <v>2444</v>
      </c>
      <c r="D2901" s="69" t="s">
        <v>13</v>
      </c>
      <c r="E2901" s="69" t="s">
        <v>867</v>
      </c>
      <c r="F2901" s="87" t="s">
        <v>2479</v>
      </c>
      <c r="G2901" s="87" t="s">
        <v>2480</v>
      </c>
      <c r="H2901" s="47">
        <v>180</v>
      </c>
      <c r="I2901" s="48">
        <v>167</v>
      </c>
      <c r="J2901" s="50"/>
      <c r="K2901" s="49">
        <v>462259.10902499995</v>
      </c>
      <c r="L2901" s="49">
        <v>519868.66764273035</v>
      </c>
      <c r="M2901" s="50">
        <f t="shared" si="51"/>
        <v>20</v>
      </c>
      <c r="N2901" s="68" t="s">
        <v>349</v>
      </c>
    </row>
    <row r="2902" spans="1:14" ht="75" customHeight="1" x14ac:dyDescent="0.25">
      <c r="A2902" s="86">
        <v>2894</v>
      </c>
      <c r="B2902" s="50" t="s">
        <v>2443</v>
      </c>
      <c r="C2902" s="69" t="s">
        <v>2444</v>
      </c>
      <c r="D2902" s="69" t="s">
        <v>27</v>
      </c>
      <c r="E2902" s="69" t="s">
        <v>2321</v>
      </c>
      <c r="F2902" s="69" t="s">
        <v>2481</v>
      </c>
      <c r="G2902" s="87" t="s">
        <v>2482</v>
      </c>
      <c r="H2902" s="47" t="s">
        <v>2279</v>
      </c>
      <c r="I2902" s="48">
        <v>163</v>
      </c>
      <c r="J2902" s="50"/>
      <c r="K2902" s="49">
        <v>488755.57286956522</v>
      </c>
      <c r="L2902" s="49">
        <v>517681.91291283292</v>
      </c>
      <c r="M2902" s="50">
        <f t="shared" si="51"/>
        <v>21</v>
      </c>
      <c r="N2902" s="68" t="s">
        <v>349</v>
      </c>
    </row>
    <row r="2903" spans="1:14" ht="75" customHeight="1" x14ac:dyDescent="0.25">
      <c r="A2903" s="86">
        <v>2895</v>
      </c>
      <c r="B2903" s="50" t="s">
        <v>2443</v>
      </c>
      <c r="C2903" s="69" t="s">
        <v>2444</v>
      </c>
      <c r="D2903" s="69" t="s">
        <v>27</v>
      </c>
      <c r="E2903" s="69" t="s">
        <v>2276</v>
      </c>
      <c r="F2903" s="69" t="s">
        <v>2483</v>
      </c>
      <c r="G2903" s="87" t="s">
        <v>2484</v>
      </c>
      <c r="H2903" s="47" t="s">
        <v>2279</v>
      </c>
      <c r="I2903" s="48">
        <v>165</v>
      </c>
      <c r="J2903" s="50"/>
      <c r="K2903" s="49">
        <v>490878.76579999999</v>
      </c>
      <c r="L2903" s="49">
        <v>519930.7641561185</v>
      </c>
      <c r="M2903" s="50">
        <f t="shared" si="51"/>
        <v>22</v>
      </c>
      <c r="N2903" s="68" t="s">
        <v>349</v>
      </c>
    </row>
    <row r="2904" spans="1:14" ht="75" customHeight="1" x14ac:dyDescent="0.25">
      <c r="A2904" s="86">
        <v>2896</v>
      </c>
      <c r="B2904" s="50" t="s">
        <v>2443</v>
      </c>
      <c r="C2904" s="69" t="s">
        <v>2444</v>
      </c>
      <c r="D2904" s="69" t="s">
        <v>27</v>
      </c>
      <c r="E2904" s="69" t="s">
        <v>2276</v>
      </c>
      <c r="F2904" s="69" t="s">
        <v>2485</v>
      </c>
      <c r="G2904" s="87" t="s">
        <v>2486</v>
      </c>
      <c r="H2904" s="47" t="s">
        <v>2279</v>
      </c>
      <c r="I2904" s="48">
        <v>186</v>
      </c>
      <c r="J2904" s="50"/>
      <c r="K2904" s="49">
        <v>490878.76579999999</v>
      </c>
      <c r="L2904" s="49">
        <v>519930.7641561185</v>
      </c>
      <c r="M2904" s="50">
        <f t="shared" si="51"/>
        <v>23</v>
      </c>
      <c r="N2904" s="68" t="s">
        <v>349</v>
      </c>
    </row>
    <row r="2905" spans="1:14" ht="75" customHeight="1" x14ac:dyDescent="0.25">
      <c r="A2905" s="86">
        <v>2897</v>
      </c>
      <c r="B2905" s="50" t="s">
        <v>2443</v>
      </c>
      <c r="C2905" s="69" t="s">
        <v>2444</v>
      </c>
      <c r="D2905" s="69" t="s">
        <v>10</v>
      </c>
      <c r="E2905" s="69" t="s">
        <v>85</v>
      </c>
      <c r="F2905" s="69" t="s">
        <v>2487</v>
      </c>
      <c r="G2905" s="87" t="s">
        <v>2488</v>
      </c>
      <c r="H2905" s="47">
        <v>120</v>
      </c>
      <c r="I2905" s="48">
        <v>148</v>
      </c>
      <c r="J2905" s="50"/>
      <c r="K2905" s="66">
        <v>495450</v>
      </c>
      <c r="L2905" s="49">
        <v>495449.99999999994</v>
      </c>
      <c r="M2905" s="50">
        <f t="shared" si="51"/>
        <v>24</v>
      </c>
      <c r="N2905" s="68" t="s">
        <v>349</v>
      </c>
    </row>
    <row r="2906" spans="1:14" ht="75" customHeight="1" x14ac:dyDescent="0.25">
      <c r="A2906" s="86">
        <v>2898</v>
      </c>
      <c r="B2906" s="50" t="s">
        <v>2443</v>
      </c>
      <c r="C2906" s="69" t="s">
        <v>2444</v>
      </c>
      <c r="D2906" s="69" t="s">
        <v>27</v>
      </c>
      <c r="E2906" s="69" t="s">
        <v>2276</v>
      </c>
      <c r="F2906" s="69" t="s">
        <v>2489</v>
      </c>
      <c r="G2906" s="87" t="s">
        <v>2490</v>
      </c>
      <c r="H2906" s="47" t="s">
        <v>2279</v>
      </c>
      <c r="I2906" s="48">
        <v>186</v>
      </c>
      <c r="J2906" s="50"/>
      <c r="K2906" s="49">
        <v>518340.16460000002</v>
      </c>
      <c r="L2906" s="49">
        <v>549017.42884329543</v>
      </c>
      <c r="M2906" s="50">
        <f t="shared" si="51"/>
        <v>25</v>
      </c>
      <c r="N2906" s="68" t="s">
        <v>349</v>
      </c>
    </row>
    <row r="2907" spans="1:14" ht="75" customHeight="1" x14ac:dyDescent="0.25">
      <c r="A2907" s="86">
        <v>2899</v>
      </c>
      <c r="B2907" s="50" t="s">
        <v>2443</v>
      </c>
      <c r="C2907" s="69" t="s">
        <v>2444</v>
      </c>
      <c r="D2907" s="69" t="s">
        <v>10</v>
      </c>
      <c r="E2907" s="69" t="s">
        <v>85</v>
      </c>
      <c r="F2907" s="69" t="s">
        <v>650</v>
      </c>
      <c r="G2907" s="87" t="s">
        <v>651</v>
      </c>
      <c r="H2907" s="47">
        <v>120</v>
      </c>
      <c r="I2907" s="48">
        <v>151</v>
      </c>
      <c r="J2907" s="50"/>
      <c r="K2907" s="66">
        <v>522850</v>
      </c>
      <c r="L2907" s="49">
        <v>522850</v>
      </c>
      <c r="M2907" s="50">
        <f t="shared" si="51"/>
        <v>26</v>
      </c>
      <c r="N2907" s="68" t="s">
        <v>349</v>
      </c>
    </row>
    <row r="2908" spans="1:14" ht="75" customHeight="1" x14ac:dyDescent="0.25">
      <c r="A2908" s="86">
        <v>2900</v>
      </c>
      <c r="B2908" s="50" t="s">
        <v>2443</v>
      </c>
      <c r="C2908" s="110" t="s">
        <v>2469</v>
      </c>
      <c r="D2908" s="52" t="s">
        <v>9</v>
      </c>
      <c r="E2908" s="87" t="s">
        <v>497</v>
      </c>
      <c r="F2908" s="87" t="s">
        <v>2491</v>
      </c>
      <c r="G2908" s="87">
        <v>48048260</v>
      </c>
      <c r="H2908" s="91" t="s">
        <v>492</v>
      </c>
      <c r="I2908" s="91">
        <v>156</v>
      </c>
      <c r="J2908" s="91"/>
      <c r="K2908" s="49">
        <v>531900</v>
      </c>
      <c r="L2908" s="49">
        <v>607357.28349960002</v>
      </c>
      <c r="M2908" s="50">
        <f t="shared" si="51"/>
        <v>27</v>
      </c>
      <c r="N2908" s="68" t="s">
        <v>349</v>
      </c>
    </row>
    <row r="2909" spans="1:14" ht="75" customHeight="1" x14ac:dyDescent="0.25">
      <c r="A2909" s="86">
        <v>2901</v>
      </c>
      <c r="B2909" s="50" t="s">
        <v>2443</v>
      </c>
      <c r="C2909" s="69" t="s">
        <v>2444</v>
      </c>
      <c r="D2909" s="69" t="s">
        <v>27</v>
      </c>
      <c r="E2909" s="69" t="s">
        <v>2276</v>
      </c>
      <c r="F2909" s="69" t="s">
        <v>2492</v>
      </c>
      <c r="G2909" s="87" t="s">
        <v>2493</v>
      </c>
      <c r="H2909" s="47" t="s">
        <v>2279</v>
      </c>
      <c r="I2909" s="48">
        <v>165</v>
      </c>
      <c r="J2909" s="50"/>
      <c r="K2909" s="49">
        <v>539393.89280000003</v>
      </c>
      <c r="L2909" s="49">
        <v>571317.19357954653</v>
      </c>
      <c r="M2909" s="50">
        <f t="shared" si="51"/>
        <v>28</v>
      </c>
      <c r="N2909" s="68" t="s">
        <v>349</v>
      </c>
    </row>
    <row r="2910" spans="1:14" ht="75" customHeight="1" x14ac:dyDescent="0.25">
      <c r="A2910" s="86">
        <v>2902</v>
      </c>
      <c r="B2910" s="50" t="s">
        <v>2443</v>
      </c>
      <c r="C2910" s="110" t="s">
        <v>2469</v>
      </c>
      <c r="D2910" s="52" t="s">
        <v>9</v>
      </c>
      <c r="E2910" s="87" t="s">
        <v>2247</v>
      </c>
      <c r="F2910" s="87" t="s">
        <v>2494</v>
      </c>
      <c r="G2910" s="87" t="s">
        <v>2495</v>
      </c>
      <c r="H2910" s="91" t="s">
        <v>492</v>
      </c>
      <c r="I2910" s="91">
        <v>156</v>
      </c>
      <c r="J2910" s="91"/>
      <c r="K2910" s="111">
        <v>544900</v>
      </c>
      <c r="L2910" s="49">
        <v>622201.51114670432</v>
      </c>
      <c r="M2910" s="50">
        <f t="shared" si="51"/>
        <v>29</v>
      </c>
      <c r="N2910" s="68" t="s">
        <v>349</v>
      </c>
    </row>
    <row r="2911" spans="1:14" ht="75" customHeight="1" x14ac:dyDescent="0.25">
      <c r="A2911" s="86">
        <v>2903</v>
      </c>
      <c r="B2911" s="50" t="s">
        <v>2443</v>
      </c>
      <c r="C2911" s="69" t="s">
        <v>2444</v>
      </c>
      <c r="D2911" s="69" t="s">
        <v>27</v>
      </c>
      <c r="E2911" s="69" t="s">
        <v>2321</v>
      </c>
      <c r="F2911" s="69" t="s">
        <v>2496</v>
      </c>
      <c r="G2911" s="87" t="s">
        <v>2497</v>
      </c>
      <c r="H2911" s="47" t="s">
        <v>2279</v>
      </c>
      <c r="I2911" s="48">
        <v>163</v>
      </c>
      <c r="J2911" s="50"/>
      <c r="K2911" s="49">
        <v>553667.1401739131</v>
      </c>
      <c r="L2911" s="49">
        <v>586435.18386786862</v>
      </c>
      <c r="M2911" s="50">
        <f t="shared" si="51"/>
        <v>30</v>
      </c>
      <c r="N2911" s="68" t="s">
        <v>349</v>
      </c>
    </row>
    <row r="2912" spans="1:14" ht="75" customHeight="1" x14ac:dyDescent="0.25">
      <c r="A2912" s="86">
        <v>2904</v>
      </c>
      <c r="B2912" s="50" t="s">
        <v>2443</v>
      </c>
      <c r="C2912" s="69" t="s">
        <v>2444</v>
      </c>
      <c r="D2912" s="69" t="s">
        <v>20</v>
      </c>
      <c r="E2912" s="69" t="s">
        <v>437</v>
      </c>
      <c r="F2912" s="112" t="s">
        <v>2498</v>
      </c>
      <c r="G2912" s="113">
        <v>22089265</v>
      </c>
      <c r="H2912" s="47" t="s">
        <v>2499</v>
      </c>
      <c r="I2912" s="48">
        <v>161</v>
      </c>
      <c r="J2912" s="50"/>
      <c r="K2912" s="49">
        <v>558182.81325999985</v>
      </c>
      <c r="L2912" s="49">
        <v>591218.11098125065</v>
      </c>
      <c r="M2912" s="50">
        <f>IF(B2912=B2907,M2907+1,1)</f>
        <v>27</v>
      </c>
      <c r="N2912" s="68" t="s">
        <v>349</v>
      </c>
    </row>
    <row r="2913" spans="1:14" ht="75" customHeight="1" x14ac:dyDescent="0.25">
      <c r="A2913" s="86">
        <v>2905</v>
      </c>
      <c r="B2913" s="50" t="s">
        <v>2443</v>
      </c>
      <c r="C2913" s="110" t="s">
        <v>2469</v>
      </c>
      <c r="D2913" s="52" t="s">
        <v>9</v>
      </c>
      <c r="E2913" s="87" t="s">
        <v>490</v>
      </c>
      <c r="F2913" s="87" t="s">
        <v>2500</v>
      </c>
      <c r="G2913" s="87">
        <v>12060650</v>
      </c>
      <c r="H2913" s="91" t="s">
        <v>492</v>
      </c>
      <c r="I2913" s="91">
        <v>179</v>
      </c>
      <c r="J2913" s="91"/>
      <c r="K2913" s="111">
        <v>563900</v>
      </c>
      <c r="L2913" s="49">
        <v>643896.92078477994</v>
      </c>
      <c r="M2913" s="50">
        <f t="shared" ref="M2913:M2944" si="52">IF(B2913=B2912,M2912+1,1)</f>
        <v>28</v>
      </c>
      <c r="N2913" s="68" t="s">
        <v>349</v>
      </c>
    </row>
    <row r="2914" spans="1:14" ht="75" customHeight="1" x14ac:dyDescent="0.25">
      <c r="A2914" s="86">
        <v>2906</v>
      </c>
      <c r="B2914" s="50" t="s">
        <v>2443</v>
      </c>
      <c r="C2914" s="69" t="s">
        <v>2444</v>
      </c>
      <c r="D2914" s="69" t="s">
        <v>27</v>
      </c>
      <c r="E2914" s="69" t="s">
        <v>2276</v>
      </c>
      <c r="F2914" s="69" t="s">
        <v>2501</v>
      </c>
      <c r="G2914" s="87" t="s">
        <v>2502</v>
      </c>
      <c r="H2914" s="47" t="s">
        <v>2279</v>
      </c>
      <c r="I2914" s="48">
        <v>165</v>
      </c>
      <c r="J2914" s="50"/>
      <c r="K2914" s="49">
        <v>564109.15580000007</v>
      </c>
      <c r="L2914" s="49">
        <v>597495.19611947529</v>
      </c>
      <c r="M2914" s="50">
        <f t="shared" si="52"/>
        <v>29</v>
      </c>
      <c r="N2914" s="68" t="s">
        <v>349</v>
      </c>
    </row>
    <row r="2915" spans="1:14" ht="75" customHeight="1" x14ac:dyDescent="0.25">
      <c r="A2915" s="86">
        <v>2907</v>
      </c>
      <c r="B2915" s="50" t="s">
        <v>2443</v>
      </c>
      <c r="C2915" s="69" t="s">
        <v>2444</v>
      </c>
      <c r="D2915" s="69" t="s">
        <v>27</v>
      </c>
      <c r="E2915" s="69" t="s">
        <v>2276</v>
      </c>
      <c r="F2915" s="69" t="s">
        <v>2503</v>
      </c>
      <c r="G2915" s="87" t="s">
        <v>2504</v>
      </c>
      <c r="H2915" s="47" t="s">
        <v>2279</v>
      </c>
      <c r="I2915" s="48">
        <v>186</v>
      </c>
      <c r="J2915" s="50"/>
      <c r="K2915" s="49">
        <v>564109.15580000007</v>
      </c>
      <c r="L2915" s="49">
        <v>597495.19611947529</v>
      </c>
      <c r="M2915" s="50">
        <f t="shared" si="52"/>
        <v>30</v>
      </c>
      <c r="N2915" s="68" t="s">
        <v>349</v>
      </c>
    </row>
    <row r="2916" spans="1:14" ht="75" customHeight="1" x14ac:dyDescent="0.25">
      <c r="A2916" s="86">
        <v>2908</v>
      </c>
      <c r="B2916" s="50" t="s">
        <v>2443</v>
      </c>
      <c r="C2916" s="110" t="s">
        <v>2469</v>
      </c>
      <c r="D2916" s="52" t="s">
        <v>9</v>
      </c>
      <c r="E2916" s="87" t="s">
        <v>510</v>
      </c>
      <c r="F2916" s="87" t="s">
        <v>2505</v>
      </c>
      <c r="G2916" s="87">
        <v>48048280</v>
      </c>
      <c r="H2916" s="91" t="s">
        <v>492</v>
      </c>
      <c r="I2916" s="91">
        <v>156</v>
      </c>
      <c r="J2916" s="91"/>
      <c r="K2916" s="49">
        <v>588900</v>
      </c>
      <c r="L2916" s="49">
        <v>672443.51241382665</v>
      </c>
      <c r="M2916" s="50">
        <f t="shared" si="52"/>
        <v>31</v>
      </c>
      <c r="N2916" s="68" t="s">
        <v>349</v>
      </c>
    </row>
    <row r="2917" spans="1:14" ht="75" customHeight="1" x14ac:dyDescent="0.25">
      <c r="A2917" s="86">
        <v>2909</v>
      </c>
      <c r="B2917" s="50" t="s">
        <v>2443</v>
      </c>
      <c r="C2917" s="69" t="s">
        <v>2444</v>
      </c>
      <c r="D2917" s="69" t="s">
        <v>20</v>
      </c>
      <c r="E2917" s="69" t="s">
        <v>437</v>
      </c>
      <c r="F2917" s="112" t="s">
        <v>2506</v>
      </c>
      <c r="G2917" s="113">
        <v>22089270</v>
      </c>
      <c r="H2917" s="47" t="s">
        <v>2499</v>
      </c>
      <c r="I2917" s="48">
        <v>161</v>
      </c>
      <c r="J2917" s="50"/>
      <c r="K2917" s="49">
        <v>598650.11017999996</v>
      </c>
      <c r="L2917" s="49">
        <v>634080.41034483863</v>
      </c>
      <c r="M2917" s="50">
        <f t="shared" si="52"/>
        <v>32</v>
      </c>
      <c r="N2917" s="68" t="s">
        <v>349</v>
      </c>
    </row>
    <row r="2918" spans="1:14" ht="75" customHeight="1" x14ac:dyDescent="0.25">
      <c r="A2918" s="86">
        <v>2910</v>
      </c>
      <c r="B2918" s="50" t="s">
        <v>2443</v>
      </c>
      <c r="C2918" s="110" t="s">
        <v>2469</v>
      </c>
      <c r="D2918" s="52" t="s">
        <v>9</v>
      </c>
      <c r="E2918" s="87" t="s">
        <v>490</v>
      </c>
      <c r="F2918" s="87" t="s">
        <v>2507</v>
      </c>
      <c r="G2918" s="87">
        <v>12060670</v>
      </c>
      <c r="H2918" s="91" t="s">
        <v>492</v>
      </c>
      <c r="I2918" s="91">
        <v>179</v>
      </c>
      <c r="J2918" s="91"/>
      <c r="K2918" s="111">
        <v>604900</v>
      </c>
      <c r="L2918" s="49">
        <v>690713.33105641662</v>
      </c>
      <c r="M2918" s="50">
        <f t="shared" si="52"/>
        <v>33</v>
      </c>
      <c r="N2918" s="68" t="s">
        <v>349</v>
      </c>
    </row>
    <row r="2919" spans="1:14" ht="75" customHeight="1" x14ac:dyDescent="0.25">
      <c r="A2919" s="86">
        <v>2911</v>
      </c>
      <c r="B2919" s="50" t="s">
        <v>2443</v>
      </c>
      <c r="C2919" s="110" t="s">
        <v>2469</v>
      </c>
      <c r="D2919" s="52" t="s">
        <v>9</v>
      </c>
      <c r="E2919" s="87" t="s">
        <v>2247</v>
      </c>
      <c r="F2919" s="87" t="s">
        <v>2508</v>
      </c>
      <c r="G2919" s="87" t="s">
        <v>2509</v>
      </c>
      <c r="H2919" s="91" t="s">
        <v>492</v>
      </c>
      <c r="I2919" s="91">
        <v>156</v>
      </c>
      <c r="J2919" s="91"/>
      <c r="K2919" s="111">
        <v>604900</v>
      </c>
      <c r="L2919" s="49">
        <v>690713.33105641662</v>
      </c>
      <c r="M2919" s="50">
        <f t="shared" si="52"/>
        <v>34</v>
      </c>
      <c r="N2919" s="68" t="s">
        <v>349</v>
      </c>
    </row>
    <row r="2920" spans="1:14" ht="75" customHeight="1" x14ac:dyDescent="0.25">
      <c r="A2920" s="86">
        <v>2912</v>
      </c>
      <c r="B2920" s="50" t="s">
        <v>2443</v>
      </c>
      <c r="C2920" s="69" t="s">
        <v>2444</v>
      </c>
      <c r="D2920" s="69" t="s">
        <v>27</v>
      </c>
      <c r="E2920" s="69" t="s">
        <v>396</v>
      </c>
      <c r="F2920" s="69" t="s">
        <v>2510</v>
      </c>
      <c r="G2920" s="87" t="s">
        <v>2511</v>
      </c>
      <c r="H2920" s="47" t="s">
        <v>399</v>
      </c>
      <c r="I2920" s="48">
        <v>129</v>
      </c>
      <c r="J2920" s="50"/>
      <c r="K2920" s="49">
        <v>623594.86977900402</v>
      </c>
      <c r="L2920" s="49">
        <v>712953.9140244486</v>
      </c>
      <c r="M2920" s="50">
        <f t="shared" si="52"/>
        <v>35</v>
      </c>
      <c r="N2920" s="68" t="s">
        <v>349</v>
      </c>
    </row>
    <row r="2921" spans="1:14" ht="75" customHeight="1" x14ac:dyDescent="0.25">
      <c r="A2921" s="86">
        <v>2913</v>
      </c>
      <c r="B2921" s="50" t="s">
        <v>2443</v>
      </c>
      <c r="C2921" s="69" t="s">
        <v>2444</v>
      </c>
      <c r="D2921" s="69" t="s">
        <v>10</v>
      </c>
      <c r="E2921" s="69" t="s">
        <v>85</v>
      </c>
      <c r="F2921" s="69" t="s">
        <v>656</v>
      </c>
      <c r="G2921" s="87" t="s">
        <v>657</v>
      </c>
      <c r="H2921" s="47">
        <v>120</v>
      </c>
      <c r="I2921" s="48">
        <v>151</v>
      </c>
      <c r="J2921" s="50"/>
      <c r="K2921" s="66">
        <v>625850</v>
      </c>
      <c r="L2921" s="49">
        <v>625849.99999999988</v>
      </c>
      <c r="M2921" s="50">
        <f t="shared" si="52"/>
        <v>36</v>
      </c>
      <c r="N2921" s="68" t="s">
        <v>349</v>
      </c>
    </row>
    <row r="2922" spans="1:14" ht="75" customHeight="1" x14ac:dyDescent="0.25">
      <c r="A2922" s="86">
        <v>2914</v>
      </c>
      <c r="B2922" s="50" t="s">
        <v>2443</v>
      </c>
      <c r="C2922" s="110" t="s">
        <v>2469</v>
      </c>
      <c r="D2922" s="52" t="s">
        <v>9</v>
      </c>
      <c r="E2922" s="87" t="s">
        <v>510</v>
      </c>
      <c r="F2922" s="87" t="s">
        <v>2512</v>
      </c>
      <c r="G2922" s="87">
        <v>48048300</v>
      </c>
      <c r="H2922" s="91" t="s">
        <v>492</v>
      </c>
      <c r="I2922" s="91">
        <v>156</v>
      </c>
      <c r="J2922" s="91"/>
      <c r="K2922" s="49">
        <v>669900</v>
      </c>
      <c r="L2922" s="49">
        <v>764934.46929193847</v>
      </c>
      <c r="M2922" s="50">
        <f t="shared" si="52"/>
        <v>37</v>
      </c>
      <c r="N2922" s="68" t="s">
        <v>349</v>
      </c>
    </row>
    <row r="2923" spans="1:14" ht="75" customHeight="1" x14ac:dyDescent="0.25">
      <c r="A2923" s="86">
        <v>2915</v>
      </c>
      <c r="B2923" s="50" t="s">
        <v>2443</v>
      </c>
      <c r="C2923" s="69" t="s">
        <v>2444</v>
      </c>
      <c r="D2923" s="69" t="s">
        <v>20</v>
      </c>
      <c r="E2923" s="69" t="s">
        <v>437</v>
      </c>
      <c r="F2923" s="112" t="s">
        <v>2513</v>
      </c>
      <c r="G2923" s="113">
        <v>22089275</v>
      </c>
      <c r="H2923" s="47" t="s">
        <v>2499</v>
      </c>
      <c r="I2923" s="48">
        <v>161</v>
      </c>
      <c r="J2923" s="50"/>
      <c r="K2923" s="49">
        <v>672993.67141999991</v>
      </c>
      <c r="L2923" s="49">
        <v>712823.89508817543</v>
      </c>
      <c r="M2923" s="50">
        <f t="shared" si="52"/>
        <v>38</v>
      </c>
      <c r="N2923" s="68" t="s">
        <v>349</v>
      </c>
    </row>
    <row r="2924" spans="1:14" ht="75" customHeight="1" x14ac:dyDescent="0.25">
      <c r="A2924" s="86">
        <v>2916</v>
      </c>
      <c r="B2924" s="50" t="s">
        <v>2443</v>
      </c>
      <c r="C2924" s="69" t="s">
        <v>2444</v>
      </c>
      <c r="D2924" s="69" t="s">
        <v>27</v>
      </c>
      <c r="E2924" s="69" t="s">
        <v>396</v>
      </c>
      <c r="F2924" s="69" t="s">
        <v>2514</v>
      </c>
      <c r="G2924" s="87" t="s">
        <v>2515</v>
      </c>
      <c r="H2924" s="47" t="s">
        <v>399</v>
      </c>
      <c r="I2924" s="48">
        <v>129</v>
      </c>
      <c r="J2924" s="50"/>
      <c r="K2924" s="49">
        <v>676302.45066795591</v>
      </c>
      <c r="L2924" s="49">
        <v>773214.31370806973</v>
      </c>
      <c r="M2924" s="50">
        <f t="shared" si="52"/>
        <v>39</v>
      </c>
      <c r="N2924" s="68" t="s">
        <v>349</v>
      </c>
    </row>
    <row r="2925" spans="1:14" ht="75" customHeight="1" x14ac:dyDescent="0.25">
      <c r="A2925" s="86">
        <v>2917</v>
      </c>
      <c r="B2925" s="50" t="s">
        <v>2443</v>
      </c>
      <c r="C2925" s="110" t="s">
        <v>2469</v>
      </c>
      <c r="D2925" s="52" t="s">
        <v>9</v>
      </c>
      <c r="E2925" s="87" t="s">
        <v>2247</v>
      </c>
      <c r="F2925" s="87" t="s">
        <v>2516</v>
      </c>
      <c r="G2925" s="87" t="s">
        <v>2517</v>
      </c>
      <c r="H2925" s="91" t="s">
        <v>492</v>
      </c>
      <c r="I2925" s="91">
        <v>156</v>
      </c>
      <c r="J2925" s="91"/>
      <c r="K2925" s="111">
        <v>684900</v>
      </c>
      <c r="L2925" s="49">
        <v>782062.42426936643</v>
      </c>
      <c r="M2925" s="50">
        <f t="shared" si="52"/>
        <v>40</v>
      </c>
      <c r="N2925" s="68" t="s">
        <v>349</v>
      </c>
    </row>
    <row r="2926" spans="1:14" ht="75" customHeight="1" x14ac:dyDescent="0.25">
      <c r="A2926" s="86">
        <v>2918</v>
      </c>
      <c r="B2926" s="50" t="s">
        <v>2443</v>
      </c>
      <c r="C2926" s="69" t="s">
        <v>2444</v>
      </c>
      <c r="D2926" s="69" t="s">
        <v>27</v>
      </c>
      <c r="E2926" s="69" t="s">
        <v>396</v>
      </c>
      <c r="F2926" s="69" t="s">
        <v>2518</v>
      </c>
      <c r="G2926" s="87" t="s">
        <v>2519</v>
      </c>
      <c r="H2926" s="47" t="s">
        <v>399</v>
      </c>
      <c r="I2926" s="48">
        <v>149</v>
      </c>
      <c r="J2926" s="50"/>
      <c r="K2926" s="49">
        <v>697238.83371773118</v>
      </c>
      <c r="L2926" s="49">
        <v>797150.80992418248</v>
      </c>
      <c r="M2926" s="50">
        <f t="shared" si="52"/>
        <v>41</v>
      </c>
      <c r="N2926" s="68" t="s">
        <v>349</v>
      </c>
    </row>
    <row r="2927" spans="1:14" ht="75" customHeight="1" x14ac:dyDescent="0.25">
      <c r="A2927" s="86">
        <v>2919</v>
      </c>
      <c r="B2927" s="50" t="s">
        <v>2443</v>
      </c>
      <c r="C2927" s="69" t="s">
        <v>2444</v>
      </c>
      <c r="D2927" s="69" t="s">
        <v>7</v>
      </c>
      <c r="E2927" s="69" t="s">
        <v>225</v>
      </c>
      <c r="F2927" s="87" t="s">
        <v>2431</v>
      </c>
      <c r="G2927" s="69" t="s">
        <v>2432</v>
      </c>
      <c r="H2927" s="47" t="s">
        <v>245</v>
      </c>
      <c r="I2927" s="48">
        <v>148</v>
      </c>
      <c r="J2927" s="50"/>
      <c r="K2927" s="49">
        <v>710000</v>
      </c>
      <c r="L2927" s="49">
        <v>709999.99999999988</v>
      </c>
      <c r="M2927" s="50">
        <f t="shared" si="52"/>
        <v>42</v>
      </c>
      <c r="N2927" s="68" t="s">
        <v>349</v>
      </c>
    </row>
    <row r="2928" spans="1:14" ht="75" customHeight="1" x14ac:dyDescent="0.25">
      <c r="A2928" s="86">
        <v>2920</v>
      </c>
      <c r="B2928" s="50" t="s">
        <v>2443</v>
      </c>
      <c r="C2928" s="69" t="s">
        <v>2444</v>
      </c>
      <c r="D2928" s="69" t="s">
        <v>27</v>
      </c>
      <c r="E2928" s="69" t="s">
        <v>396</v>
      </c>
      <c r="F2928" s="69" t="s">
        <v>2520</v>
      </c>
      <c r="G2928" s="87" t="s">
        <v>2521</v>
      </c>
      <c r="H2928" s="47" t="s">
        <v>399</v>
      </c>
      <c r="I2928" s="48">
        <v>149</v>
      </c>
      <c r="J2928" s="50"/>
      <c r="K2928" s="49">
        <v>724587.90987926663</v>
      </c>
      <c r="L2928" s="49">
        <v>828418.91657366394</v>
      </c>
      <c r="M2928" s="50">
        <f t="shared" si="52"/>
        <v>43</v>
      </c>
      <c r="N2928" s="68" t="s">
        <v>349</v>
      </c>
    </row>
    <row r="2929" spans="1:14" ht="75" customHeight="1" x14ac:dyDescent="0.25">
      <c r="A2929" s="86">
        <v>2921</v>
      </c>
      <c r="B2929" s="50" t="s">
        <v>2443</v>
      </c>
      <c r="C2929" s="69" t="s">
        <v>2444</v>
      </c>
      <c r="D2929" s="69" t="s">
        <v>27</v>
      </c>
      <c r="E2929" s="69" t="s">
        <v>396</v>
      </c>
      <c r="F2929" s="69" t="s">
        <v>2522</v>
      </c>
      <c r="G2929" s="87" t="s">
        <v>2523</v>
      </c>
      <c r="H2929" s="47" t="s">
        <v>399</v>
      </c>
      <c r="I2929" s="48">
        <v>149</v>
      </c>
      <c r="J2929" s="50"/>
      <c r="K2929" s="49">
        <v>747685.63789896329</v>
      </c>
      <c r="L2929" s="49">
        <v>854826.47121334681</v>
      </c>
      <c r="M2929" s="50">
        <f t="shared" si="52"/>
        <v>44</v>
      </c>
      <c r="N2929" s="68" t="s">
        <v>349</v>
      </c>
    </row>
    <row r="2930" spans="1:14" ht="75" customHeight="1" x14ac:dyDescent="0.25">
      <c r="A2930" s="86">
        <v>2922</v>
      </c>
      <c r="B2930" s="50" t="s">
        <v>2443</v>
      </c>
      <c r="C2930" s="69" t="s">
        <v>2444</v>
      </c>
      <c r="D2930" s="69" t="s">
        <v>7</v>
      </c>
      <c r="E2930" s="69" t="s">
        <v>2437</v>
      </c>
      <c r="F2930" s="87" t="s">
        <v>2438</v>
      </c>
      <c r="G2930" s="69" t="s">
        <v>2439</v>
      </c>
      <c r="H2930" s="47" t="s">
        <v>245</v>
      </c>
      <c r="I2930" s="48">
        <v>153</v>
      </c>
      <c r="J2930" s="50"/>
      <c r="K2930" s="49">
        <v>774200</v>
      </c>
      <c r="L2930" s="49">
        <v>774199.99999999988</v>
      </c>
      <c r="M2930" s="50">
        <f t="shared" si="52"/>
        <v>45</v>
      </c>
      <c r="N2930" s="68" t="s">
        <v>349</v>
      </c>
    </row>
    <row r="2931" spans="1:14" ht="75" customHeight="1" x14ac:dyDescent="0.25">
      <c r="A2931" s="86">
        <v>2923</v>
      </c>
      <c r="B2931" s="50" t="s">
        <v>2443</v>
      </c>
      <c r="C2931" s="69" t="s">
        <v>2444</v>
      </c>
      <c r="D2931" s="69" t="s">
        <v>27</v>
      </c>
      <c r="E2931" s="69" t="s">
        <v>396</v>
      </c>
      <c r="F2931" s="69" t="s">
        <v>2524</v>
      </c>
      <c r="G2931" s="87" t="s">
        <v>2525</v>
      </c>
      <c r="H2931" s="47" t="s">
        <v>399</v>
      </c>
      <c r="I2931" s="48">
        <v>149</v>
      </c>
      <c r="J2931" s="50"/>
      <c r="K2931" s="49">
        <v>780264.72618784592</v>
      </c>
      <c r="L2931" s="49">
        <v>892074.03311060625</v>
      </c>
      <c r="M2931" s="50">
        <f t="shared" si="52"/>
        <v>46</v>
      </c>
      <c r="N2931" s="68" t="s">
        <v>349</v>
      </c>
    </row>
    <row r="2932" spans="1:14" ht="75" customHeight="1" x14ac:dyDescent="0.25">
      <c r="A2932" s="86">
        <v>2924</v>
      </c>
      <c r="B2932" s="50" t="s">
        <v>2443</v>
      </c>
      <c r="C2932" s="69" t="s">
        <v>2444</v>
      </c>
      <c r="D2932" s="69" t="s">
        <v>7</v>
      </c>
      <c r="E2932" s="69" t="s">
        <v>2437</v>
      </c>
      <c r="F2932" s="87" t="s">
        <v>2526</v>
      </c>
      <c r="G2932" s="69" t="s">
        <v>2439</v>
      </c>
      <c r="H2932" s="47" t="s">
        <v>245</v>
      </c>
      <c r="I2932" s="48">
        <v>153</v>
      </c>
      <c r="J2932" s="50"/>
      <c r="K2932" s="49">
        <v>824200</v>
      </c>
      <c r="L2932" s="49">
        <v>824199.99999999988</v>
      </c>
      <c r="M2932" s="50">
        <f t="shared" si="52"/>
        <v>47</v>
      </c>
      <c r="N2932" s="68" t="s">
        <v>349</v>
      </c>
    </row>
    <row r="2933" spans="1:14" ht="75" customHeight="1" x14ac:dyDescent="0.25">
      <c r="A2933" s="86">
        <v>2925</v>
      </c>
      <c r="B2933" s="50" t="s">
        <v>2443</v>
      </c>
      <c r="C2933" s="69" t="s">
        <v>2444</v>
      </c>
      <c r="D2933" s="69" t="s">
        <v>10</v>
      </c>
      <c r="E2933" s="69" t="s">
        <v>85</v>
      </c>
      <c r="F2933" s="69" t="s">
        <v>2527</v>
      </c>
      <c r="G2933" s="87" t="s">
        <v>2528</v>
      </c>
      <c r="H2933" s="47">
        <v>120</v>
      </c>
      <c r="I2933" s="48">
        <v>159</v>
      </c>
      <c r="J2933" s="50"/>
      <c r="K2933" s="66">
        <v>960000</v>
      </c>
      <c r="L2933" s="49">
        <v>960000</v>
      </c>
      <c r="M2933" s="50">
        <f t="shared" si="52"/>
        <v>48</v>
      </c>
      <c r="N2933" s="68" t="s">
        <v>349</v>
      </c>
    </row>
    <row r="2934" spans="1:14" ht="75" customHeight="1" x14ac:dyDescent="0.25">
      <c r="A2934" s="86">
        <v>2926</v>
      </c>
      <c r="B2934" s="50" t="s">
        <v>2443</v>
      </c>
      <c r="C2934" s="69" t="s">
        <v>2444</v>
      </c>
      <c r="D2934" s="69" t="s">
        <v>10</v>
      </c>
      <c r="E2934" s="69" t="s">
        <v>85</v>
      </c>
      <c r="F2934" s="69" t="s">
        <v>2529</v>
      </c>
      <c r="G2934" s="87" t="s">
        <v>2530</v>
      </c>
      <c r="H2934" s="47">
        <v>120</v>
      </c>
      <c r="I2934" s="48">
        <v>170</v>
      </c>
      <c r="J2934" s="50"/>
      <c r="K2934" s="66">
        <v>1038000</v>
      </c>
      <c r="L2934" s="49">
        <v>1038000</v>
      </c>
      <c r="M2934" s="50">
        <f t="shared" si="52"/>
        <v>49</v>
      </c>
      <c r="N2934" s="68" t="s">
        <v>349</v>
      </c>
    </row>
    <row r="2935" spans="1:14" ht="75" customHeight="1" x14ac:dyDescent="0.25">
      <c r="A2935" s="86">
        <v>2927</v>
      </c>
      <c r="B2935" s="50" t="s">
        <v>2531</v>
      </c>
      <c r="C2935" s="69" t="s">
        <v>2532</v>
      </c>
      <c r="D2935" s="69" t="s">
        <v>138</v>
      </c>
      <c r="E2935" s="69" t="s">
        <v>1087</v>
      </c>
      <c r="F2935" s="69" t="s">
        <v>2533</v>
      </c>
      <c r="G2935" s="69" t="s">
        <v>2534</v>
      </c>
      <c r="H2935" s="47">
        <v>30</v>
      </c>
      <c r="I2935" s="114">
        <v>175</v>
      </c>
      <c r="J2935" s="50"/>
      <c r="K2935" s="49">
        <v>409990</v>
      </c>
      <c r="L2935" s="49">
        <v>405871.19861782913</v>
      </c>
      <c r="M2935" s="50">
        <f t="shared" si="52"/>
        <v>1</v>
      </c>
      <c r="N2935" s="68" t="s">
        <v>3974</v>
      </c>
    </row>
    <row r="2936" spans="1:14" ht="75" customHeight="1" x14ac:dyDescent="0.25">
      <c r="A2936" s="86">
        <v>2928</v>
      </c>
      <c r="B2936" s="50" t="s">
        <v>2531</v>
      </c>
      <c r="C2936" s="69" t="s">
        <v>2532</v>
      </c>
      <c r="D2936" s="69" t="s">
        <v>138</v>
      </c>
      <c r="E2936" s="69" t="s">
        <v>1087</v>
      </c>
      <c r="F2936" s="69" t="s">
        <v>2533</v>
      </c>
      <c r="G2936" s="69" t="s">
        <v>2535</v>
      </c>
      <c r="H2936" s="47">
        <v>30</v>
      </c>
      <c r="I2936" s="114">
        <v>175</v>
      </c>
      <c r="J2936" s="50"/>
      <c r="K2936" s="49">
        <v>429990</v>
      </c>
      <c r="L2936" s="49">
        <v>425670.27657669788</v>
      </c>
      <c r="M2936" s="50">
        <f t="shared" si="52"/>
        <v>2</v>
      </c>
      <c r="N2936" s="68" t="s">
        <v>3974</v>
      </c>
    </row>
    <row r="2937" spans="1:14" ht="75" customHeight="1" x14ac:dyDescent="0.25">
      <c r="A2937" s="86">
        <v>2929</v>
      </c>
      <c r="B2937" s="50" t="s">
        <v>2531</v>
      </c>
      <c r="C2937" s="69" t="s">
        <v>2532</v>
      </c>
      <c r="D2937" s="69" t="s">
        <v>27</v>
      </c>
      <c r="E2937" s="69" t="s">
        <v>2536</v>
      </c>
      <c r="F2937" s="69" t="s">
        <v>2537</v>
      </c>
      <c r="G2937" s="87" t="s">
        <v>2538</v>
      </c>
      <c r="H2937" s="47">
        <v>60</v>
      </c>
      <c r="I2937" s="48">
        <v>204</v>
      </c>
      <c r="J2937" s="50"/>
      <c r="K2937" s="49">
        <v>433017.66499999998</v>
      </c>
      <c r="L2937" s="49">
        <v>458645.23206586845</v>
      </c>
      <c r="M2937" s="50">
        <f t="shared" si="52"/>
        <v>3</v>
      </c>
      <c r="N2937" s="68" t="s">
        <v>3974</v>
      </c>
    </row>
    <row r="2938" spans="1:14" ht="75" customHeight="1" x14ac:dyDescent="0.25">
      <c r="A2938" s="86">
        <v>2930</v>
      </c>
      <c r="B2938" s="50" t="s">
        <v>2531</v>
      </c>
      <c r="C2938" s="69" t="s">
        <v>2532</v>
      </c>
      <c r="D2938" s="69" t="s">
        <v>138</v>
      </c>
      <c r="E2938" s="69" t="s">
        <v>1087</v>
      </c>
      <c r="F2938" s="69" t="s">
        <v>2533</v>
      </c>
      <c r="G2938" s="69" t="s">
        <v>2539</v>
      </c>
      <c r="H2938" s="47">
        <v>30</v>
      </c>
      <c r="I2938" s="114">
        <v>175</v>
      </c>
      <c r="J2938" s="50"/>
      <c r="K2938" s="49">
        <v>459990</v>
      </c>
      <c r="L2938" s="49">
        <v>455368.89351500099</v>
      </c>
      <c r="M2938" s="50">
        <f t="shared" si="52"/>
        <v>4</v>
      </c>
      <c r="N2938" s="68" t="s">
        <v>3974</v>
      </c>
    </row>
    <row r="2939" spans="1:14" ht="75" customHeight="1" x14ac:dyDescent="0.25">
      <c r="A2939" s="86">
        <v>2931</v>
      </c>
      <c r="B2939" s="50" t="s">
        <v>2531</v>
      </c>
      <c r="C2939" s="69" t="s">
        <v>2532</v>
      </c>
      <c r="D2939" s="69" t="s">
        <v>138</v>
      </c>
      <c r="E2939" s="69" t="s">
        <v>1087</v>
      </c>
      <c r="F2939" s="69" t="s">
        <v>2533</v>
      </c>
      <c r="G2939" s="69" t="s">
        <v>2540</v>
      </c>
      <c r="H2939" s="47">
        <v>30</v>
      </c>
      <c r="I2939" s="114">
        <v>175</v>
      </c>
      <c r="J2939" s="50"/>
      <c r="K2939" s="49">
        <v>484990</v>
      </c>
      <c r="L2939" s="49">
        <v>480117.74096358684</v>
      </c>
      <c r="M2939" s="50">
        <f t="shared" si="52"/>
        <v>5</v>
      </c>
      <c r="N2939" s="68" t="s">
        <v>3974</v>
      </c>
    </row>
    <row r="2940" spans="1:14" ht="75" customHeight="1" x14ac:dyDescent="0.25">
      <c r="A2940" s="86">
        <v>2932</v>
      </c>
      <c r="B2940" s="50" t="s">
        <v>2531</v>
      </c>
      <c r="C2940" s="69" t="s">
        <v>2532</v>
      </c>
      <c r="D2940" s="69" t="s">
        <v>27</v>
      </c>
      <c r="E2940" s="69" t="s">
        <v>2536</v>
      </c>
      <c r="F2940" s="69" t="s">
        <v>2541</v>
      </c>
      <c r="G2940" s="87" t="s">
        <v>2542</v>
      </c>
      <c r="H2940" s="47">
        <v>60</v>
      </c>
      <c r="I2940" s="48">
        <v>204</v>
      </c>
      <c r="J2940" s="50"/>
      <c r="K2940" s="49">
        <v>486031.74500000005</v>
      </c>
      <c r="L2940" s="49">
        <v>514796.87896082498</v>
      </c>
      <c r="M2940" s="50">
        <f t="shared" si="52"/>
        <v>6</v>
      </c>
      <c r="N2940" s="68" t="s">
        <v>3974</v>
      </c>
    </row>
    <row r="2941" spans="1:14" ht="75" customHeight="1" x14ac:dyDescent="0.25">
      <c r="A2941" s="86">
        <v>2933</v>
      </c>
      <c r="B2941" s="50" t="s">
        <v>2531</v>
      </c>
      <c r="C2941" s="69" t="s">
        <v>2532</v>
      </c>
      <c r="D2941" s="69" t="s">
        <v>138</v>
      </c>
      <c r="E2941" s="69" t="s">
        <v>2543</v>
      </c>
      <c r="F2941" s="69" t="s">
        <v>2533</v>
      </c>
      <c r="G2941" s="87" t="s">
        <v>2544</v>
      </c>
      <c r="H2941" s="47">
        <v>30</v>
      </c>
      <c r="I2941" s="114">
        <v>175</v>
      </c>
      <c r="J2941" s="50"/>
      <c r="K2941" s="49">
        <v>494995</v>
      </c>
      <c r="L2941" s="49">
        <v>490022.22971251089</v>
      </c>
      <c r="M2941" s="50">
        <f t="shared" si="52"/>
        <v>7</v>
      </c>
      <c r="N2941" s="68" t="s">
        <v>3974</v>
      </c>
    </row>
    <row r="2942" spans="1:14" ht="75" customHeight="1" x14ac:dyDescent="0.25">
      <c r="A2942" s="86">
        <v>2934</v>
      </c>
      <c r="B2942" s="50" t="s">
        <v>2531</v>
      </c>
      <c r="C2942" s="69" t="s">
        <v>2532</v>
      </c>
      <c r="D2942" s="69" t="s">
        <v>27</v>
      </c>
      <c r="E2942" s="69" t="s">
        <v>2536</v>
      </c>
      <c r="F2942" s="69" t="s">
        <v>2545</v>
      </c>
      <c r="G2942" s="87" t="s">
        <v>2546</v>
      </c>
      <c r="H2942" s="47">
        <v>60</v>
      </c>
      <c r="I2942" s="48">
        <v>204</v>
      </c>
      <c r="J2942" s="50"/>
      <c r="K2942" s="49">
        <v>519768.08750000002</v>
      </c>
      <c r="L2942" s="49">
        <v>550529.8614361845</v>
      </c>
      <c r="M2942" s="50">
        <f t="shared" si="52"/>
        <v>8</v>
      </c>
      <c r="N2942" s="68" t="s">
        <v>3974</v>
      </c>
    </row>
    <row r="2943" spans="1:14" ht="75" customHeight="1" x14ac:dyDescent="0.25">
      <c r="A2943" s="86">
        <v>2935</v>
      </c>
      <c r="B2943" s="50" t="s">
        <v>2531</v>
      </c>
      <c r="C2943" s="69" t="s">
        <v>2532</v>
      </c>
      <c r="D2943" s="69" t="s">
        <v>138</v>
      </c>
      <c r="E2943" s="69" t="s">
        <v>2543</v>
      </c>
      <c r="F2943" s="69" t="s">
        <v>2406</v>
      </c>
      <c r="G2943" s="69" t="s">
        <v>2547</v>
      </c>
      <c r="H2943" s="47">
        <v>30</v>
      </c>
      <c r="I2943" s="114">
        <v>184</v>
      </c>
      <c r="J2943" s="50"/>
      <c r="K2943" s="49">
        <v>524990</v>
      </c>
      <c r="L2943" s="49">
        <v>519715.8968813243</v>
      </c>
      <c r="M2943" s="50">
        <f t="shared" si="52"/>
        <v>9</v>
      </c>
      <c r="N2943" s="68" t="s">
        <v>3974</v>
      </c>
    </row>
    <row r="2944" spans="1:14" ht="75" customHeight="1" x14ac:dyDescent="0.25">
      <c r="A2944" s="86">
        <v>2936</v>
      </c>
      <c r="B2944" s="50" t="s">
        <v>2531</v>
      </c>
      <c r="C2944" s="69" t="s">
        <v>2532</v>
      </c>
      <c r="D2944" s="69" t="s">
        <v>8</v>
      </c>
      <c r="E2944" s="69" t="s">
        <v>388</v>
      </c>
      <c r="F2944" s="69" t="s">
        <v>2548</v>
      </c>
      <c r="G2944" s="87" t="s">
        <v>2216</v>
      </c>
      <c r="H2944" s="47" t="s">
        <v>391</v>
      </c>
      <c r="I2944" s="48">
        <v>193</v>
      </c>
      <c r="J2944" s="50"/>
      <c r="K2944" s="46">
        <v>550000</v>
      </c>
      <c r="L2944" s="49">
        <v>628813.14731215138</v>
      </c>
      <c r="M2944" s="50">
        <f t="shared" si="52"/>
        <v>10</v>
      </c>
      <c r="N2944" s="68" t="s">
        <v>3974</v>
      </c>
    </row>
    <row r="2945" spans="1:14" ht="75" customHeight="1" x14ac:dyDescent="0.25">
      <c r="A2945" s="86">
        <v>2937</v>
      </c>
      <c r="B2945" s="50" t="s">
        <v>2531</v>
      </c>
      <c r="C2945" s="69" t="s">
        <v>2532</v>
      </c>
      <c r="D2945" s="69" t="s">
        <v>27</v>
      </c>
      <c r="E2945" s="69" t="s">
        <v>2276</v>
      </c>
      <c r="F2945" s="69" t="s">
        <v>2549</v>
      </c>
      <c r="G2945" s="87" t="s">
        <v>2550</v>
      </c>
      <c r="H2945" s="47">
        <v>120</v>
      </c>
      <c r="I2945" s="48" t="s">
        <v>2551</v>
      </c>
      <c r="J2945" s="50"/>
      <c r="K2945" s="49">
        <v>589739.78720000002</v>
      </c>
      <c r="L2945" s="49">
        <v>624642.74190481333</v>
      </c>
      <c r="M2945" s="50">
        <f t="shared" ref="M2945:M2970" si="53">IF(B2945=B2944,M2944+1,1)</f>
        <v>11</v>
      </c>
      <c r="N2945" s="68" t="s">
        <v>3974</v>
      </c>
    </row>
    <row r="2946" spans="1:14" ht="75" customHeight="1" x14ac:dyDescent="0.25">
      <c r="A2946" s="86">
        <v>2938</v>
      </c>
      <c r="B2946" s="50" t="s">
        <v>2531</v>
      </c>
      <c r="C2946" s="69" t="s">
        <v>2532</v>
      </c>
      <c r="D2946" s="69" t="s">
        <v>8</v>
      </c>
      <c r="E2946" s="69" t="s">
        <v>388</v>
      </c>
      <c r="F2946" s="69" t="s">
        <v>2552</v>
      </c>
      <c r="G2946" s="87" t="s">
        <v>2216</v>
      </c>
      <c r="H2946" s="47" t="s">
        <v>391</v>
      </c>
      <c r="I2946" s="48">
        <v>193</v>
      </c>
      <c r="J2946" s="50"/>
      <c r="K2946" s="46">
        <v>600000</v>
      </c>
      <c r="L2946" s="49">
        <v>685977.97888598347</v>
      </c>
      <c r="M2946" s="50">
        <f t="shared" si="53"/>
        <v>12</v>
      </c>
      <c r="N2946" s="68" t="s">
        <v>3974</v>
      </c>
    </row>
    <row r="2947" spans="1:14" ht="75" customHeight="1" x14ac:dyDescent="0.25">
      <c r="A2947" s="86">
        <v>2939</v>
      </c>
      <c r="B2947" s="50" t="s">
        <v>2531</v>
      </c>
      <c r="C2947" s="69" t="s">
        <v>2532</v>
      </c>
      <c r="D2947" s="69" t="s">
        <v>27</v>
      </c>
      <c r="E2947" s="69" t="s">
        <v>2276</v>
      </c>
      <c r="F2947" s="69" t="s">
        <v>2553</v>
      </c>
      <c r="G2947" s="87" t="s">
        <v>2554</v>
      </c>
      <c r="H2947" s="47">
        <v>120</v>
      </c>
      <c r="I2947" s="48" t="s">
        <v>2551</v>
      </c>
      <c r="J2947" s="50"/>
      <c r="K2947" s="49">
        <v>619031.93300000008</v>
      </c>
      <c r="L2947" s="49">
        <v>655668.50388648268</v>
      </c>
      <c r="M2947" s="50">
        <f t="shared" si="53"/>
        <v>13</v>
      </c>
      <c r="N2947" s="68" t="s">
        <v>3974</v>
      </c>
    </row>
    <row r="2948" spans="1:14" ht="75" customHeight="1" x14ac:dyDescent="0.25">
      <c r="A2948" s="86">
        <v>2940</v>
      </c>
      <c r="B2948" s="50" t="s">
        <v>2531</v>
      </c>
      <c r="C2948" s="69" t="s">
        <v>2532</v>
      </c>
      <c r="D2948" s="69" t="s">
        <v>27</v>
      </c>
      <c r="E2948" s="69" t="s">
        <v>2348</v>
      </c>
      <c r="F2948" s="69" t="s">
        <v>2555</v>
      </c>
      <c r="G2948" s="87" t="s">
        <v>2556</v>
      </c>
      <c r="H2948" s="47">
        <v>120</v>
      </c>
      <c r="I2948" s="48">
        <v>262</v>
      </c>
      <c r="J2948" s="50"/>
      <c r="K2948" s="49">
        <v>635250.80000000005</v>
      </c>
      <c r="L2948" s="49">
        <v>672847.26267698256</v>
      </c>
      <c r="M2948" s="50">
        <f t="shared" si="53"/>
        <v>14</v>
      </c>
      <c r="N2948" s="68" t="s">
        <v>3974</v>
      </c>
    </row>
    <row r="2949" spans="1:14" ht="75" customHeight="1" x14ac:dyDescent="0.25">
      <c r="A2949" s="86">
        <v>2941</v>
      </c>
      <c r="B2949" s="50" t="s">
        <v>2531</v>
      </c>
      <c r="C2949" s="69" t="s">
        <v>2532</v>
      </c>
      <c r="D2949" s="69" t="s">
        <v>76</v>
      </c>
      <c r="E2949" s="69" t="s">
        <v>77</v>
      </c>
      <c r="F2949" s="69" t="s">
        <v>2557</v>
      </c>
      <c r="G2949" s="87" t="s">
        <v>2558</v>
      </c>
      <c r="H2949" s="47" t="s">
        <v>80</v>
      </c>
      <c r="I2949" s="48">
        <v>153</v>
      </c>
      <c r="J2949" s="50"/>
      <c r="K2949" s="49">
        <v>646465.6</v>
      </c>
      <c r="L2949" s="49">
        <v>646465.6</v>
      </c>
      <c r="M2949" s="50">
        <f t="shared" si="53"/>
        <v>15</v>
      </c>
      <c r="N2949" s="68" t="s">
        <v>3974</v>
      </c>
    </row>
    <row r="2950" spans="1:14" ht="75" customHeight="1" x14ac:dyDescent="0.25">
      <c r="A2950" s="86">
        <v>2942</v>
      </c>
      <c r="B2950" s="50" t="s">
        <v>2531</v>
      </c>
      <c r="C2950" s="69" t="s">
        <v>2532</v>
      </c>
      <c r="D2950" s="69" t="s">
        <v>8</v>
      </c>
      <c r="E2950" s="69" t="s">
        <v>388</v>
      </c>
      <c r="F2950" s="69" t="s">
        <v>2559</v>
      </c>
      <c r="G2950" s="87" t="s">
        <v>2216</v>
      </c>
      <c r="H2950" s="47" t="s">
        <v>391</v>
      </c>
      <c r="I2950" s="48">
        <v>193</v>
      </c>
      <c r="J2950" s="50"/>
      <c r="K2950" s="46">
        <v>650000</v>
      </c>
      <c r="L2950" s="49">
        <v>743142.81045981531</v>
      </c>
      <c r="M2950" s="50">
        <f t="shared" si="53"/>
        <v>16</v>
      </c>
      <c r="N2950" s="68" t="s">
        <v>3974</v>
      </c>
    </row>
    <row r="2951" spans="1:14" ht="75" customHeight="1" x14ac:dyDescent="0.25">
      <c r="A2951" s="86">
        <v>2943</v>
      </c>
      <c r="B2951" s="50" t="s">
        <v>2531</v>
      </c>
      <c r="C2951" s="69" t="s">
        <v>2532</v>
      </c>
      <c r="D2951" s="69" t="s">
        <v>8</v>
      </c>
      <c r="E2951" s="69" t="s">
        <v>388</v>
      </c>
      <c r="F2951" s="69" t="s">
        <v>2560</v>
      </c>
      <c r="G2951" s="87" t="s">
        <v>2561</v>
      </c>
      <c r="H2951" s="47" t="s">
        <v>391</v>
      </c>
      <c r="I2951" s="48">
        <v>193</v>
      </c>
      <c r="J2951" s="50"/>
      <c r="K2951" s="46">
        <v>650000</v>
      </c>
      <c r="L2951" s="49">
        <v>743142.81045981531</v>
      </c>
      <c r="M2951" s="50">
        <f t="shared" si="53"/>
        <v>17</v>
      </c>
      <c r="N2951" s="68" t="s">
        <v>3974</v>
      </c>
    </row>
    <row r="2952" spans="1:14" ht="75" customHeight="1" x14ac:dyDescent="0.25">
      <c r="A2952" s="86">
        <v>2944</v>
      </c>
      <c r="B2952" s="50" t="s">
        <v>2531</v>
      </c>
      <c r="C2952" s="69" t="s">
        <v>2532</v>
      </c>
      <c r="D2952" s="69" t="s">
        <v>27</v>
      </c>
      <c r="E2952" s="69" t="s">
        <v>2348</v>
      </c>
      <c r="F2952" s="69" t="s">
        <v>2562</v>
      </c>
      <c r="G2952" s="87" t="s">
        <v>2563</v>
      </c>
      <c r="H2952" s="47">
        <v>120</v>
      </c>
      <c r="I2952" s="48">
        <v>262</v>
      </c>
      <c r="J2952" s="50"/>
      <c r="K2952" s="49">
        <v>658710.80000000005</v>
      </c>
      <c r="L2952" s="49">
        <v>697695.71116756601</v>
      </c>
      <c r="M2952" s="50">
        <f t="shared" si="53"/>
        <v>18</v>
      </c>
      <c r="N2952" s="68" t="s">
        <v>3974</v>
      </c>
    </row>
    <row r="2953" spans="1:14" ht="75" customHeight="1" x14ac:dyDescent="0.25">
      <c r="A2953" s="86">
        <v>2945</v>
      </c>
      <c r="B2953" s="50" t="s">
        <v>2531</v>
      </c>
      <c r="C2953" s="69" t="s">
        <v>2532</v>
      </c>
      <c r="D2953" s="69" t="s">
        <v>138</v>
      </c>
      <c r="E2953" s="69" t="s">
        <v>2276</v>
      </c>
      <c r="F2953" s="69" t="s">
        <v>2564</v>
      </c>
      <c r="G2953" s="87" t="s">
        <v>2565</v>
      </c>
      <c r="H2953" s="47" t="s">
        <v>2566</v>
      </c>
      <c r="I2953" s="48" t="s">
        <v>81</v>
      </c>
      <c r="J2953" s="50"/>
      <c r="K2953" s="49">
        <v>665873</v>
      </c>
      <c r="L2953" s="49">
        <v>648195.57150496671</v>
      </c>
      <c r="M2953" s="50">
        <f t="shared" si="53"/>
        <v>19</v>
      </c>
      <c r="N2953" s="68" t="s">
        <v>3974</v>
      </c>
    </row>
    <row r="2954" spans="1:14" ht="75" customHeight="1" x14ac:dyDescent="0.25">
      <c r="A2954" s="86">
        <v>2946</v>
      </c>
      <c r="B2954" s="50" t="s">
        <v>2531</v>
      </c>
      <c r="C2954" s="69" t="s">
        <v>2532</v>
      </c>
      <c r="D2954" s="69" t="s">
        <v>76</v>
      </c>
      <c r="E2954" s="69" t="s">
        <v>77</v>
      </c>
      <c r="F2954" s="69" t="s">
        <v>2567</v>
      </c>
      <c r="G2954" s="87" t="s">
        <v>2568</v>
      </c>
      <c r="H2954" s="47" t="s">
        <v>80</v>
      </c>
      <c r="I2954" s="48">
        <v>153</v>
      </c>
      <c r="J2954" s="50"/>
      <c r="K2954" s="49">
        <v>672414.2</v>
      </c>
      <c r="L2954" s="49">
        <v>672414.2</v>
      </c>
      <c r="M2954" s="50">
        <f t="shared" si="53"/>
        <v>20</v>
      </c>
      <c r="N2954" s="68" t="s">
        <v>3974</v>
      </c>
    </row>
    <row r="2955" spans="1:14" ht="75" customHeight="1" x14ac:dyDescent="0.25">
      <c r="A2955" s="86">
        <v>2947</v>
      </c>
      <c r="B2955" s="50" t="s">
        <v>2531</v>
      </c>
      <c r="C2955" s="69" t="s">
        <v>2532</v>
      </c>
      <c r="D2955" s="69" t="s">
        <v>76</v>
      </c>
      <c r="E2955" s="69" t="s">
        <v>77</v>
      </c>
      <c r="F2955" s="69" t="s">
        <v>2569</v>
      </c>
      <c r="G2955" s="87" t="s">
        <v>2570</v>
      </c>
      <c r="H2955" s="47" t="s">
        <v>80</v>
      </c>
      <c r="I2955" s="48">
        <v>147</v>
      </c>
      <c r="J2955" s="50"/>
      <c r="K2955" s="49">
        <v>675523.8</v>
      </c>
      <c r="L2955" s="49">
        <v>675523.8</v>
      </c>
      <c r="M2955" s="50">
        <f t="shared" si="53"/>
        <v>21</v>
      </c>
      <c r="N2955" s="68" t="s">
        <v>3974</v>
      </c>
    </row>
    <row r="2956" spans="1:14" ht="75" customHeight="1" x14ac:dyDescent="0.25">
      <c r="A2956" s="86">
        <v>2948</v>
      </c>
      <c r="B2956" s="50" t="s">
        <v>2531</v>
      </c>
      <c r="C2956" s="69" t="s">
        <v>2532</v>
      </c>
      <c r="D2956" s="69" t="s">
        <v>27</v>
      </c>
      <c r="E2956" s="69" t="s">
        <v>2276</v>
      </c>
      <c r="F2956" s="69" t="s">
        <v>2571</v>
      </c>
      <c r="G2956" s="87" t="s">
        <v>2572</v>
      </c>
      <c r="H2956" s="47">
        <v>120</v>
      </c>
      <c r="I2956" s="48" t="s">
        <v>2551</v>
      </c>
      <c r="J2956" s="50"/>
      <c r="K2956" s="49">
        <v>675785.4878</v>
      </c>
      <c r="L2956" s="49">
        <v>715780.94135900238</v>
      </c>
      <c r="M2956" s="50">
        <f t="shared" si="53"/>
        <v>22</v>
      </c>
      <c r="N2956" s="68" t="s">
        <v>3974</v>
      </c>
    </row>
    <row r="2957" spans="1:14" ht="75" customHeight="1" x14ac:dyDescent="0.25">
      <c r="A2957" s="86">
        <v>2949</v>
      </c>
      <c r="B2957" s="50" t="s">
        <v>2531</v>
      </c>
      <c r="C2957" s="69" t="s">
        <v>2532</v>
      </c>
      <c r="D2957" s="69" t="s">
        <v>13</v>
      </c>
      <c r="E2957" s="69" t="s">
        <v>202</v>
      </c>
      <c r="F2957" s="69" t="s">
        <v>2573</v>
      </c>
      <c r="G2957" s="69" t="s">
        <v>2574</v>
      </c>
      <c r="H2957" s="47">
        <v>121</v>
      </c>
      <c r="I2957" s="48">
        <v>187</v>
      </c>
      <c r="J2957" s="50"/>
      <c r="K2957" s="46">
        <v>693500</v>
      </c>
      <c r="L2957" s="49">
        <v>763401.96579843317</v>
      </c>
      <c r="M2957" s="50">
        <f t="shared" si="53"/>
        <v>23</v>
      </c>
      <c r="N2957" s="68" t="s">
        <v>349</v>
      </c>
    </row>
    <row r="2958" spans="1:14" ht="75" customHeight="1" x14ac:dyDescent="0.25">
      <c r="A2958" s="86">
        <v>2950</v>
      </c>
      <c r="B2958" s="50" t="s">
        <v>2531</v>
      </c>
      <c r="C2958" s="69" t="s">
        <v>2532</v>
      </c>
      <c r="D2958" s="69" t="s">
        <v>13</v>
      </c>
      <c r="E2958" s="69" t="s">
        <v>202</v>
      </c>
      <c r="F2958" s="69" t="s">
        <v>2575</v>
      </c>
      <c r="G2958" s="69" t="s">
        <v>2576</v>
      </c>
      <c r="H2958" s="47">
        <v>121</v>
      </c>
      <c r="I2958" s="48">
        <v>187</v>
      </c>
      <c r="J2958" s="50"/>
      <c r="K2958" s="46">
        <v>714800</v>
      </c>
      <c r="L2958" s="49">
        <v>784986.59742035798</v>
      </c>
      <c r="M2958" s="50">
        <f t="shared" si="53"/>
        <v>24</v>
      </c>
      <c r="N2958" s="68" t="s">
        <v>349</v>
      </c>
    </row>
    <row r="2959" spans="1:14" ht="75" customHeight="1" x14ac:dyDescent="0.25">
      <c r="A2959" s="86">
        <v>2951</v>
      </c>
      <c r="B2959" s="50" t="s">
        <v>2531</v>
      </c>
      <c r="C2959" s="69" t="s">
        <v>2532</v>
      </c>
      <c r="D2959" s="69" t="s">
        <v>27</v>
      </c>
      <c r="E2959" s="69" t="s">
        <v>211</v>
      </c>
      <c r="F2959" s="69" t="s">
        <v>2577</v>
      </c>
      <c r="G2959" s="87" t="s">
        <v>2578</v>
      </c>
      <c r="H2959" s="47" t="s">
        <v>2279</v>
      </c>
      <c r="I2959" s="48" t="s">
        <v>2579</v>
      </c>
      <c r="J2959" s="50"/>
      <c r="K2959" s="49">
        <v>718326</v>
      </c>
      <c r="L2959" s="49">
        <v>821259.69610208808</v>
      </c>
      <c r="M2959" s="50">
        <f t="shared" si="53"/>
        <v>25</v>
      </c>
      <c r="N2959" s="68" t="s">
        <v>349</v>
      </c>
    </row>
    <row r="2960" spans="1:14" ht="75" customHeight="1" x14ac:dyDescent="0.25">
      <c r="A2960" s="86">
        <v>2952</v>
      </c>
      <c r="B2960" s="50" t="s">
        <v>2531</v>
      </c>
      <c r="C2960" s="69" t="s">
        <v>2532</v>
      </c>
      <c r="D2960" s="69" t="s">
        <v>27</v>
      </c>
      <c r="E2960" s="69" t="s">
        <v>211</v>
      </c>
      <c r="F2960" s="69" t="s">
        <v>2580</v>
      </c>
      <c r="G2960" s="87" t="s">
        <v>2581</v>
      </c>
      <c r="H2960" s="47" t="s">
        <v>2279</v>
      </c>
      <c r="I2960" s="48" t="s">
        <v>2579</v>
      </c>
      <c r="J2960" s="50"/>
      <c r="K2960" s="49">
        <v>750150</v>
      </c>
      <c r="L2960" s="49">
        <v>857643.96810220089</v>
      </c>
      <c r="M2960" s="50">
        <f t="shared" si="53"/>
        <v>26</v>
      </c>
      <c r="N2960" s="68" t="s">
        <v>349</v>
      </c>
    </row>
    <row r="2961" spans="1:14" ht="75" customHeight="1" x14ac:dyDescent="0.25">
      <c r="A2961" s="86">
        <v>2953</v>
      </c>
      <c r="B2961" s="50" t="s">
        <v>2531</v>
      </c>
      <c r="C2961" s="69" t="s">
        <v>2532</v>
      </c>
      <c r="D2961" s="69" t="s">
        <v>138</v>
      </c>
      <c r="E2961" s="69" t="s">
        <v>2276</v>
      </c>
      <c r="F2961" s="69" t="s">
        <v>2582</v>
      </c>
      <c r="G2961" s="87" t="s">
        <v>2565</v>
      </c>
      <c r="H2961" s="47" t="s">
        <v>2566</v>
      </c>
      <c r="I2961" s="48" t="s">
        <v>81</v>
      </c>
      <c r="J2961" s="50"/>
      <c r="K2961" s="49">
        <v>763633</v>
      </c>
      <c r="L2961" s="49">
        <v>743360.26367648505</v>
      </c>
      <c r="M2961" s="50">
        <f t="shared" si="53"/>
        <v>27</v>
      </c>
      <c r="N2961" s="68" t="s">
        <v>349</v>
      </c>
    </row>
    <row r="2962" spans="1:14" ht="75" customHeight="1" x14ac:dyDescent="0.25">
      <c r="A2962" s="86">
        <v>2954</v>
      </c>
      <c r="B2962" s="50" t="s">
        <v>2531</v>
      </c>
      <c r="C2962" s="69" t="s">
        <v>2532</v>
      </c>
      <c r="D2962" s="69" t="s">
        <v>27</v>
      </c>
      <c r="E2962" s="69" t="s">
        <v>211</v>
      </c>
      <c r="F2962" s="69" t="s">
        <v>2583</v>
      </c>
      <c r="G2962" s="87" t="s">
        <v>2584</v>
      </c>
      <c r="H2962" s="47" t="s">
        <v>2279</v>
      </c>
      <c r="I2962" s="48" t="s">
        <v>2579</v>
      </c>
      <c r="J2962" s="50"/>
      <c r="K2962" s="49">
        <v>773100</v>
      </c>
      <c r="L2962" s="49">
        <v>883882.62579458952</v>
      </c>
      <c r="M2962" s="50">
        <f t="shared" si="53"/>
        <v>28</v>
      </c>
      <c r="N2962" s="68" t="s">
        <v>349</v>
      </c>
    </row>
    <row r="2963" spans="1:14" ht="75" customHeight="1" x14ac:dyDescent="0.25">
      <c r="A2963" s="86">
        <v>2955</v>
      </c>
      <c r="B2963" s="50" t="s">
        <v>2531</v>
      </c>
      <c r="C2963" s="69" t="s">
        <v>2532</v>
      </c>
      <c r="D2963" s="69" t="s">
        <v>8</v>
      </c>
      <c r="E2963" s="69" t="s">
        <v>388</v>
      </c>
      <c r="F2963" s="69" t="s">
        <v>741</v>
      </c>
      <c r="G2963" s="87" t="s">
        <v>742</v>
      </c>
      <c r="H2963" s="47" t="s">
        <v>391</v>
      </c>
      <c r="I2963" s="48">
        <v>194</v>
      </c>
      <c r="J2963" s="50"/>
      <c r="K2963" s="46">
        <v>775000</v>
      </c>
      <c r="L2963" s="49">
        <v>886054.88939439529</v>
      </c>
      <c r="M2963" s="50">
        <f t="shared" si="53"/>
        <v>29</v>
      </c>
      <c r="N2963" s="68" t="s">
        <v>349</v>
      </c>
    </row>
    <row r="2964" spans="1:14" ht="75" customHeight="1" x14ac:dyDescent="0.25">
      <c r="A2964" s="86">
        <v>2956</v>
      </c>
      <c r="B2964" s="50" t="s">
        <v>2531</v>
      </c>
      <c r="C2964" s="69" t="s">
        <v>2532</v>
      </c>
      <c r="D2964" s="69" t="s">
        <v>27</v>
      </c>
      <c r="E2964" s="69" t="s">
        <v>211</v>
      </c>
      <c r="F2964" s="69" t="s">
        <v>2585</v>
      </c>
      <c r="G2964" s="87" t="s">
        <v>2586</v>
      </c>
      <c r="H2964" s="47" t="s">
        <v>2279</v>
      </c>
      <c r="I2964" s="48" t="s">
        <v>2587</v>
      </c>
      <c r="J2964" s="50"/>
      <c r="K2964" s="49">
        <v>791970</v>
      </c>
      <c r="L2964" s="49">
        <v>905456.63323055382</v>
      </c>
      <c r="M2964" s="50">
        <f t="shared" si="53"/>
        <v>30</v>
      </c>
      <c r="N2964" s="68" t="s">
        <v>349</v>
      </c>
    </row>
    <row r="2965" spans="1:14" ht="75" customHeight="1" x14ac:dyDescent="0.25">
      <c r="A2965" s="86">
        <v>2957</v>
      </c>
      <c r="B2965" s="50" t="s">
        <v>2531</v>
      </c>
      <c r="C2965" s="69" t="s">
        <v>2532</v>
      </c>
      <c r="D2965" s="69" t="s">
        <v>27</v>
      </c>
      <c r="E2965" s="69" t="s">
        <v>211</v>
      </c>
      <c r="F2965" s="69" t="s">
        <v>2588</v>
      </c>
      <c r="G2965" s="87" t="s">
        <v>2589</v>
      </c>
      <c r="H2965" s="47" t="s">
        <v>2279</v>
      </c>
      <c r="I2965" s="48" t="s">
        <v>2587</v>
      </c>
      <c r="J2965" s="50"/>
      <c r="K2965" s="49">
        <v>815838</v>
      </c>
      <c r="L2965" s="49">
        <v>932744.83723063825</v>
      </c>
      <c r="M2965" s="50">
        <f t="shared" si="53"/>
        <v>31</v>
      </c>
      <c r="N2965" s="68" t="s">
        <v>349</v>
      </c>
    </row>
    <row r="2966" spans="1:14" ht="75" customHeight="1" x14ac:dyDescent="0.25">
      <c r="A2966" s="86">
        <v>2958</v>
      </c>
      <c r="B2966" s="50" t="s">
        <v>2531</v>
      </c>
      <c r="C2966" s="69" t="s">
        <v>2532</v>
      </c>
      <c r="D2966" s="69" t="s">
        <v>13</v>
      </c>
      <c r="E2966" s="69" t="s">
        <v>202</v>
      </c>
      <c r="F2966" s="69" t="s">
        <v>2590</v>
      </c>
      <c r="G2966" s="69" t="s">
        <v>2591</v>
      </c>
      <c r="H2966" s="47">
        <v>121</v>
      </c>
      <c r="I2966" s="48">
        <v>182</v>
      </c>
      <c r="J2966" s="50"/>
      <c r="K2966" s="46">
        <v>861400</v>
      </c>
      <c r="L2966" s="49">
        <v>951441.73521877045</v>
      </c>
      <c r="M2966" s="50">
        <f t="shared" si="53"/>
        <v>32</v>
      </c>
      <c r="N2966" s="68" t="s">
        <v>349</v>
      </c>
    </row>
    <row r="2967" spans="1:14" ht="75" customHeight="1" x14ac:dyDescent="0.25">
      <c r="A2967" s="86">
        <v>2959</v>
      </c>
      <c r="B2967" s="50" t="s">
        <v>2531</v>
      </c>
      <c r="C2967" s="69" t="s">
        <v>2532</v>
      </c>
      <c r="D2967" s="69" t="s">
        <v>13</v>
      </c>
      <c r="E2967" s="69" t="s">
        <v>202</v>
      </c>
      <c r="F2967" s="69" t="s">
        <v>2592</v>
      </c>
      <c r="G2967" s="69" t="s">
        <v>2593</v>
      </c>
      <c r="H2967" s="47">
        <v>121</v>
      </c>
      <c r="I2967" s="48" t="s">
        <v>2594</v>
      </c>
      <c r="J2967" s="50"/>
      <c r="K2967" s="46">
        <v>925600</v>
      </c>
      <c r="L2967" s="49">
        <v>1025229.9694052917</v>
      </c>
      <c r="M2967" s="50">
        <f t="shared" si="53"/>
        <v>33</v>
      </c>
      <c r="N2967" s="68" t="s">
        <v>349</v>
      </c>
    </row>
    <row r="2968" spans="1:14" ht="75" customHeight="1" x14ac:dyDescent="0.25">
      <c r="A2968" s="86">
        <v>2960</v>
      </c>
      <c r="B2968" s="50" t="s">
        <v>2531</v>
      </c>
      <c r="C2968" s="69" t="s">
        <v>2532</v>
      </c>
      <c r="D2968" s="69" t="s">
        <v>27</v>
      </c>
      <c r="E2968" s="69" t="s">
        <v>211</v>
      </c>
      <c r="F2968" s="69" t="s">
        <v>2595</v>
      </c>
      <c r="G2968" s="87" t="s">
        <v>2596</v>
      </c>
      <c r="H2968" s="47" t="s">
        <v>2279</v>
      </c>
      <c r="I2968" s="48" t="s">
        <v>2597</v>
      </c>
      <c r="J2968" s="50"/>
      <c r="K2968" s="49">
        <v>984954</v>
      </c>
      <c r="L2968" s="49">
        <v>1126094.5903594415</v>
      </c>
      <c r="M2968" s="50">
        <f t="shared" si="53"/>
        <v>34</v>
      </c>
      <c r="N2968" s="68" t="s">
        <v>349</v>
      </c>
    </row>
    <row r="2969" spans="1:14" ht="75" customHeight="1" x14ac:dyDescent="0.25">
      <c r="A2969" s="86">
        <v>2961</v>
      </c>
      <c r="B2969" s="50" t="s">
        <v>2531</v>
      </c>
      <c r="C2969" s="69" t="s">
        <v>2532</v>
      </c>
      <c r="D2969" s="69" t="s">
        <v>27</v>
      </c>
      <c r="E2969" s="69" t="s">
        <v>211</v>
      </c>
      <c r="F2969" s="69" t="s">
        <v>2598</v>
      </c>
      <c r="G2969" s="87" t="s">
        <v>2599</v>
      </c>
      <c r="H2969" s="47" t="s">
        <v>2279</v>
      </c>
      <c r="I2969" s="48" t="s">
        <v>2597</v>
      </c>
      <c r="J2969" s="50"/>
      <c r="K2969" s="49">
        <v>1027692</v>
      </c>
      <c r="L2969" s="49">
        <v>1174956.8017954901</v>
      </c>
      <c r="M2969" s="50">
        <f t="shared" si="53"/>
        <v>35</v>
      </c>
      <c r="N2969" s="68" t="s">
        <v>349</v>
      </c>
    </row>
    <row r="2970" spans="1:14" ht="75" customHeight="1" x14ac:dyDescent="0.25">
      <c r="A2970" s="86">
        <v>2962</v>
      </c>
      <c r="B2970" s="50" t="s">
        <v>2531</v>
      </c>
      <c r="C2970" s="69" t="s">
        <v>2532</v>
      </c>
      <c r="D2970" s="69" t="s">
        <v>27</v>
      </c>
      <c r="E2970" s="69" t="s">
        <v>211</v>
      </c>
      <c r="F2970" s="69" t="s">
        <v>2600</v>
      </c>
      <c r="G2970" s="87" t="s">
        <v>2601</v>
      </c>
      <c r="H2970" s="47" t="s">
        <v>2279</v>
      </c>
      <c r="I2970" s="48" t="s">
        <v>2597</v>
      </c>
      <c r="J2970" s="50"/>
      <c r="K2970" s="49">
        <v>1118166</v>
      </c>
      <c r="L2970" s="49">
        <v>1278395.4212317073</v>
      </c>
      <c r="M2970" s="50">
        <f t="shared" si="53"/>
        <v>36</v>
      </c>
      <c r="N2970" s="68" t="s">
        <v>349</v>
      </c>
    </row>
    <row r="2971" spans="1:14" ht="75" customHeight="1" x14ac:dyDescent="0.25">
      <c r="A2971" s="86">
        <v>2963</v>
      </c>
      <c r="B2971" s="50" t="s">
        <v>2531</v>
      </c>
      <c r="C2971" s="50" t="s">
        <v>2532</v>
      </c>
      <c r="D2971" s="91" t="s">
        <v>17</v>
      </c>
      <c r="E2971" s="91" t="s">
        <v>106</v>
      </c>
      <c r="F2971" s="50" t="s">
        <v>2602</v>
      </c>
      <c r="G2971" s="50" t="s">
        <v>2603</v>
      </c>
      <c r="H2971" s="47">
        <v>60</v>
      </c>
      <c r="I2971" s="48">
        <v>163</v>
      </c>
      <c r="J2971" s="48"/>
      <c r="K2971" s="49">
        <v>1283059</v>
      </c>
      <c r="L2971" s="49">
        <v>1466917.0326857849</v>
      </c>
      <c r="M2971" s="50">
        <v>37</v>
      </c>
      <c r="N2971" s="68" t="s">
        <v>349</v>
      </c>
    </row>
    <row r="2972" spans="1:14" ht="75" customHeight="1" x14ac:dyDescent="0.25">
      <c r="A2972" s="86">
        <v>2964</v>
      </c>
      <c r="B2972" s="50" t="s">
        <v>2531</v>
      </c>
      <c r="C2972" s="69" t="s">
        <v>2532</v>
      </c>
      <c r="D2972" s="69" t="s">
        <v>27</v>
      </c>
      <c r="E2972" s="69" t="s">
        <v>211</v>
      </c>
      <c r="F2972" s="69" t="s">
        <v>2604</v>
      </c>
      <c r="G2972" s="87" t="s">
        <v>2605</v>
      </c>
      <c r="H2972" s="47" t="s">
        <v>2279</v>
      </c>
      <c r="I2972" s="48" t="s">
        <v>2606</v>
      </c>
      <c r="J2972" s="50"/>
      <c r="K2972" s="49">
        <v>1309824</v>
      </c>
      <c r="L2972" s="49">
        <v>1497517.3670272571</v>
      </c>
      <c r="M2972" s="50">
        <f t="shared" ref="M2972:M2998" si="54">IF(B2972=B2971,M2971+1,1)</f>
        <v>38</v>
      </c>
      <c r="N2972" s="68" t="s">
        <v>349</v>
      </c>
    </row>
    <row r="2973" spans="1:14" ht="75" customHeight="1" x14ac:dyDescent="0.25">
      <c r="A2973" s="86">
        <v>2965</v>
      </c>
      <c r="B2973" s="50" t="s">
        <v>2531</v>
      </c>
      <c r="C2973" s="69" t="s">
        <v>2532</v>
      </c>
      <c r="D2973" s="69" t="s">
        <v>27</v>
      </c>
      <c r="E2973" s="69" t="s">
        <v>211</v>
      </c>
      <c r="F2973" s="69" t="s">
        <v>2607</v>
      </c>
      <c r="G2973" s="87" t="s">
        <v>2608</v>
      </c>
      <c r="H2973" s="47" t="s">
        <v>2279</v>
      </c>
      <c r="I2973" s="48" t="s">
        <v>2606</v>
      </c>
      <c r="J2973" s="50"/>
      <c r="K2973" s="49">
        <v>1345626</v>
      </c>
      <c r="L2973" s="49">
        <v>1538449.6730273839</v>
      </c>
      <c r="M2973" s="50">
        <f t="shared" si="54"/>
        <v>39</v>
      </c>
      <c r="N2973" s="68" t="s">
        <v>349</v>
      </c>
    </row>
    <row r="2974" spans="1:14" ht="75" customHeight="1" x14ac:dyDescent="0.25">
      <c r="A2974" s="86">
        <v>2966</v>
      </c>
      <c r="B2974" s="50" t="s">
        <v>2531</v>
      </c>
      <c r="C2974" s="69" t="s">
        <v>2532</v>
      </c>
      <c r="D2974" s="69" t="s">
        <v>27</v>
      </c>
      <c r="E2974" s="69" t="s">
        <v>211</v>
      </c>
      <c r="F2974" s="69" t="s">
        <v>2609</v>
      </c>
      <c r="G2974" s="87" t="s">
        <v>2610</v>
      </c>
      <c r="H2974" s="47" t="s">
        <v>2279</v>
      </c>
      <c r="I2974" s="48" t="s">
        <v>2611</v>
      </c>
      <c r="J2974" s="50"/>
      <c r="K2974" s="49">
        <v>1347870</v>
      </c>
      <c r="L2974" s="49">
        <v>1541015.2306684172</v>
      </c>
      <c r="M2974" s="50">
        <f t="shared" si="54"/>
        <v>40</v>
      </c>
      <c r="N2974" s="68" t="s">
        <v>349</v>
      </c>
    </row>
    <row r="2975" spans="1:14" ht="75" customHeight="1" x14ac:dyDescent="0.25">
      <c r="A2975" s="86">
        <v>2967</v>
      </c>
      <c r="B2975" s="50" t="s">
        <v>2531</v>
      </c>
      <c r="C2975" s="69" t="s">
        <v>2532</v>
      </c>
      <c r="D2975" s="69" t="s">
        <v>27</v>
      </c>
      <c r="E2975" s="69" t="s">
        <v>211</v>
      </c>
      <c r="F2975" s="69" t="s">
        <v>2612</v>
      </c>
      <c r="G2975" s="87" t="s">
        <v>2613</v>
      </c>
      <c r="H2975" s="47" t="s">
        <v>2279</v>
      </c>
      <c r="I2975" s="48" t="s">
        <v>2606</v>
      </c>
      <c r="J2975" s="50"/>
      <c r="K2975" s="49">
        <v>1383366</v>
      </c>
      <c r="L2975" s="49">
        <v>1581597.6878993125</v>
      </c>
      <c r="M2975" s="50">
        <f t="shared" si="54"/>
        <v>41</v>
      </c>
      <c r="N2975" s="68" t="s">
        <v>349</v>
      </c>
    </row>
    <row r="2976" spans="1:14" ht="75" customHeight="1" x14ac:dyDescent="0.25">
      <c r="A2976" s="86">
        <v>2968</v>
      </c>
      <c r="B2976" s="50" t="s">
        <v>2531</v>
      </c>
      <c r="C2976" s="69" t="s">
        <v>2532</v>
      </c>
      <c r="D2976" s="69" t="s">
        <v>27</v>
      </c>
      <c r="E2976" s="69" t="s">
        <v>211</v>
      </c>
      <c r="F2976" s="69" t="s">
        <v>2614</v>
      </c>
      <c r="G2976" s="87" t="s">
        <v>2615</v>
      </c>
      <c r="H2976" s="47" t="s">
        <v>2279</v>
      </c>
      <c r="I2976" s="48" t="s">
        <v>2606</v>
      </c>
      <c r="J2976" s="50"/>
      <c r="K2976" s="49">
        <v>1385406</v>
      </c>
      <c r="L2976" s="49">
        <v>1583930.0130275246</v>
      </c>
      <c r="M2976" s="50">
        <f t="shared" si="54"/>
        <v>42</v>
      </c>
      <c r="N2976" s="68" t="s">
        <v>349</v>
      </c>
    </row>
    <row r="2977" spans="1:14" ht="75" customHeight="1" x14ac:dyDescent="0.25">
      <c r="A2977" s="86">
        <v>2969</v>
      </c>
      <c r="B2977" s="50" t="s">
        <v>2531</v>
      </c>
      <c r="C2977" s="69" t="s">
        <v>2532</v>
      </c>
      <c r="D2977" s="69" t="s">
        <v>27</v>
      </c>
      <c r="E2977" s="69" t="s">
        <v>211</v>
      </c>
      <c r="F2977" s="69" t="s">
        <v>2616</v>
      </c>
      <c r="G2977" s="87" t="s">
        <v>2617</v>
      </c>
      <c r="H2977" s="47" t="s">
        <v>2279</v>
      </c>
      <c r="I2977" s="48" t="s">
        <v>2611</v>
      </c>
      <c r="J2977" s="50"/>
      <c r="K2977" s="49">
        <v>1446300</v>
      </c>
      <c r="L2977" s="49">
        <v>1653549.918104663</v>
      </c>
      <c r="M2977" s="50">
        <f t="shared" si="54"/>
        <v>43</v>
      </c>
      <c r="N2977" s="68" t="s">
        <v>349</v>
      </c>
    </row>
    <row r="2978" spans="1:14" ht="75" customHeight="1" x14ac:dyDescent="0.25">
      <c r="A2978" s="86">
        <v>2970</v>
      </c>
      <c r="B2978" s="50" t="s">
        <v>2531</v>
      </c>
      <c r="C2978" s="69" t="s">
        <v>2532</v>
      </c>
      <c r="D2978" s="69" t="s">
        <v>27</v>
      </c>
      <c r="E2978" s="69" t="s">
        <v>211</v>
      </c>
      <c r="F2978" s="69" t="s">
        <v>2618</v>
      </c>
      <c r="G2978" s="87" t="s">
        <v>2619</v>
      </c>
      <c r="H2978" s="47" t="s">
        <v>2279</v>
      </c>
      <c r="I2978" s="48" t="s">
        <v>2611</v>
      </c>
      <c r="J2978" s="50"/>
      <c r="K2978" s="49">
        <v>1540854</v>
      </c>
      <c r="L2978" s="49">
        <v>1761653.1877973049</v>
      </c>
      <c r="M2978" s="50">
        <f t="shared" si="54"/>
        <v>44</v>
      </c>
      <c r="N2978" s="68" t="s">
        <v>349</v>
      </c>
    </row>
    <row r="2979" spans="1:14" ht="75" customHeight="1" x14ac:dyDescent="0.25">
      <c r="A2979" s="86">
        <v>2971</v>
      </c>
      <c r="B2979" s="50" t="s">
        <v>2531</v>
      </c>
      <c r="C2979" s="69" t="s">
        <v>2532</v>
      </c>
      <c r="D2979" s="69" t="s">
        <v>27</v>
      </c>
      <c r="E2979" s="69" t="s">
        <v>211</v>
      </c>
      <c r="F2979" s="69" t="s">
        <v>2620</v>
      </c>
      <c r="G2979" s="87" t="s">
        <v>2621</v>
      </c>
      <c r="H2979" s="47" t="s">
        <v>2279</v>
      </c>
      <c r="I2979" s="48" t="s">
        <v>2622</v>
      </c>
      <c r="J2979" s="50"/>
      <c r="K2979" s="49">
        <v>1706604</v>
      </c>
      <c r="L2979" s="49">
        <v>1951154.6044645582</v>
      </c>
      <c r="M2979" s="50">
        <f t="shared" si="54"/>
        <v>45</v>
      </c>
      <c r="N2979" s="68" t="s">
        <v>349</v>
      </c>
    </row>
    <row r="2980" spans="1:14" ht="75" customHeight="1" x14ac:dyDescent="0.25">
      <c r="A2980" s="86">
        <v>2972</v>
      </c>
      <c r="B2980" s="50" t="s">
        <v>2531</v>
      </c>
      <c r="C2980" s="69" t="s">
        <v>2532</v>
      </c>
      <c r="D2980" s="69" t="s">
        <v>27</v>
      </c>
      <c r="E2980" s="69" t="s">
        <v>211</v>
      </c>
      <c r="F2980" s="69" t="s">
        <v>2623</v>
      </c>
      <c r="G2980" s="87" t="s">
        <v>2624</v>
      </c>
      <c r="H2980" s="47" t="s">
        <v>2279</v>
      </c>
      <c r="I2980" s="48" t="s">
        <v>2622</v>
      </c>
      <c r="J2980" s="50"/>
      <c r="K2980" s="49">
        <v>1706604</v>
      </c>
      <c r="L2980" s="49">
        <v>1951154.6044645582</v>
      </c>
      <c r="M2980" s="50">
        <f t="shared" si="54"/>
        <v>46</v>
      </c>
      <c r="N2980" s="68" t="s">
        <v>349</v>
      </c>
    </row>
    <row r="2981" spans="1:14" ht="75" customHeight="1" x14ac:dyDescent="0.25">
      <c r="A2981" s="86">
        <v>2973</v>
      </c>
      <c r="B2981" s="50" t="s">
        <v>2531</v>
      </c>
      <c r="C2981" s="69" t="s">
        <v>2532</v>
      </c>
      <c r="D2981" s="69" t="s">
        <v>27</v>
      </c>
      <c r="E2981" s="69" t="s">
        <v>211</v>
      </c>
      <c r="F2981" s="69" t="s">
        <v>2625</v>
      </c>
      <c r="G2981" s="87" t="s">
        <v>2626</v>
      </c>
      <c r="H2981" s="47" t="s">
        <v>2279</v>
      </c>
      <c r="I2981" s="48" t="s">
        <v>2622</v>
      </c>
      <c r="J2981" s="50"/>
      <c r="K2981" s="49">
        <v>1776270</v>
      </c>
      <c r="L2981" s="49">
        <v>2030803.5075930094</v>
      </c>
      <c r="M2981" s="50">
        <f t="shared" si="54"/>
        <v>47</v>
      </c>
      <c r="N2981" s="68" t="s">
        <v>349</v>
      </c>
    </row>
    <row r="2982" spans="1:14" ht="75" customHeight="1" x14ac:dyDescent="0.25">
      <c r="A2982" s="86">
        <v>2974</v>
      </c>
      <c r="B2982" s="50" t="s">
        <v>2531</v>
      </c>
      <c r="C2982" s="69" t="s">
        <v>2532</v>
      </c>
      <c r="D2982" s="69" t="s">
        <v>27</v>
      </c>
      <c r="E2982" s="69" t="s">
        <v>211</v>
      </c>
      <c r="F2982" s="69" t="s">
        <v>2627</v>
      </c>
      <c r="G2982" s="87" t="s">
        <v>2628</v>
      </c>
      <c r="H2982" s="47" t="s">
        <v>2279</v>
      </c>
      <c r="I2982" s="48" t="s">
        <v>2622</v>
      </c>
      <c r="J2982" s="50"/>
      <c r="K2982" s="49">
        <v>1801056</v>
      </c>
      <c r="L2982" s="49">
        <v>2059141.2579007896</v>
      </c>
      <c r="M2982" s="50">
        <f t="shared" si="54"/>
        <v>48</v>
      </c>
      <c r="N2982" s="68" t="s">
        <v>349</v>
      </c>
    </row>
    <row r="2983" spans="1:14" ht="75" customHeight="1" x14ac:dyDescent="0.25">
      <c r="A2983" s="86">
        <v>2975</v>
      </c>
      <c r="B2983" s="50" t="s">
        <v>2629</v>
      </c>
      <c r="C2983" s="69" t="s">
        <v>2630</v>
      </c>
      <c r="D2983" s="69" t="s">
        <v>13</v>
      </c>
      <c r="E2983" s="69" t="s">
        <v>867</v>
      </c>
      <c r="F2983" s="87" t="s">
        <v>2631</v>
      </c>
      <c r="G2983" s="87" t="s">
        <v>2632</v>
      </c>
      <c r="H2983" s="47">
        <v>180</v>
      </c>
      <c r="I2983" s="48">
        <v>145</v>
      </c>
      <c r="J2983" s="50"/>
      <c r="K2983" s="49">
        <v>453731.42902499996</v>
      </c>
      <c r="L2983" s="49">
        <v>511082.36789353745</v>
      </c>
      <c r="M2983" s="50">
        <f t="shared" si="54"/>
        <v>1</v>
      </c>
      <c r="N2983" s="68" t="s">
        <v>3974</v>
      </c>
    </row>
    <row r="2984" spans="1:14" ht="75" customHeight="1" x14ac:dyDescent="0.25">
      <c r="A2984" s="86">
        <v>2976</v>
      </c>
      <c r="B2984" s="50" t="s">
        <v>2629</v>
      </c>
      <c r="C2984" s="69" t="s">
        <v>2630</v>
      </c>
      <c r="D2984" s="69" t="s">
        <v>13</v>
      </c>
      <c r="E2984" s="69" t="s">
        <v>867</v>
      </c>
      <c r="F2984" s="87" t="s">
        <v>2633</v>
      </c>
      <c r="G2984" s="87" t="s">
        <v>2634</v>
      </c>
      <c r="H2984" s="47">
        <v>180</v>
      </c>
      <c r="I2984" s="48">
        <v>145</v>
      </c>
      <c r="J2984" s="50"/>
      <c r="K2984" s="49">
        <v>479758.61902499996</v>
      </c>
      <c r="L2984" s="49">
        <v>540554.57647596148</v>
      </c>
      <c r="M2984" s="50">
        <f t="shared" si="54"/>
        <v>2</v>
      </c>
      <c r="N2984" s="68" t="s">
        <v>3974</v>
      </c>
    </row>
    <row r="2985" spans="1:14" ht="75" customHeight="1" x14ac:dyDescent="0.25">
      <c r="A2985" s="86">
        <v>2977</v>
      </c>
      <c r="B2985" s="50" t="s">
        <v>2629</v>
      </c>
      <c r="C2985" s="69" t="s">
        <v>2630</v>
      </c>
      <c r="D2985" s="69" t="s">
        <v>13</v>
      </c>
      <c r="E2985" s="69" t="s">
        <v>867</v>
      </c>
      <c r="F2985" s="87" t="s">
        <v>2635</v>
      </c>
      <c r="G2985" s="87" t="s">
        <v>2636</v>
      </c>
      <c r="H2985" s="47">
        <v>180</v>
      </c>
      <c r="I2985" s="48">
        <v>145</v>
      </c>
      <c r="J2985" s="50"/>
      <c r="K2985" s="49">
        <v>499212.38902499998</v>
      </c>
      <c r="L2985" s="49">
        <v>562473.56653930165</v>
      </c>
      <c r="M2985" s="50">
        <f t="shared" si="54"/>
        <v>3</v>
      </c>
      <c r="N2985" s="68" t="s">
        <v>3974</v>
      </c>
    </row>
    <row r="2986" spans="1:14" ht="75" customHeight="1" x14ac:dyDescent="0.25">
      <c r="A2986" s="86">
        <v>2978</v>
      </c>
      <c r="B2986" s="50" t="s">
        <v>2629</v>
      </c>
      <c r="C2986" s="69" t="s">
        <v>2630</v>
      </c>
      <c r="D2986" s="69" t="s">
        <v>13</v>
      </c>
      <c r="E2986" s="69" t="s">
        <v>867</v>
      </c>
      <c r="F2986" s="87" t="s">
        <v>2637</v>
      </c>
      <c r="G2986" s="87" t="s">
        <v>2638</v>
      </c>
      <c r="H2986" s="47">
        <v>180</v>
      </c>
      <c r="I2986" s="48">
        <v>145</v>
      </c>
      <c r="J2986" s="50"/>
      <c r="K2986" s="49">
        <v>548957.18902499997</v>
      </c>
      <c r="L2986" s="49">
        <v>618625.78674537095</v>
      </c>
      <c r="M2986" s="50">
        <f t="shared" si="54"/>
        <v>4</v>
      </c>
      <c r="N2986" s="68" t="s">
        <v>3974</v>
      </c>
    </row>
    <row r="2987" spans="1:14" ht="75" customHeight="1" x14ac:dyDescent="0.25">
      <c r="A2987" s="86">
        <v>2979</v>
      </c>
      <c r="B2987" s="50" t="s">
        <v>2629</v>
      </c>
      <c r="C2987" s="69" t="s">
        <v>2630</v>
      </c>
      <c r="D2987" s="69" t="s">
        <v>13</v>
      </c>
      <c r="E2987" s="69" t="s">
        <v>867</v>
      </c>
      <c r="F2987" s="87" t="s">
        <v>2639</v>
      </c>
      <c r="G2987" s="87" t="s">
        <v>2640</v>
      </c>
      <c r="H2987" s="47">
        <v>180</v>
      </c>
      <c r="I2987" s="48">
        <v>145</v>
      </c>
      <c r="J2987" s="50"/>
      <c r="K2987" s="49">
        <v>574895.54902499996</v>
      </c>
      <c r="L2987" s="49">
        <v>647901.96199430898</v>
      </c>
      <c r="M2987" s="50">
        <f t="shared" si="54"/>
        <v>5</v>
      </c>
      <c r="N2987" s="68" t="s">
        <v>3974</v>
      </c>
    </row>
    <row r="2988" spans="1:14" ht="75" customHeight="1" x14ac:dyDescent="0.25">
      <c r="A2988" s="86">
        <v>2980</v>
      </c>
      <c r="B2988" s="50" t="s">
        <v>2629</v>
      </c>
      <c r="C2988" s="69" t="s">
        <v>2630</v>
      </c>
      <c r="D2988" s="69" t="s">
        <v>19</v>
      </c>
      <c r="E2988" s="69" t="s">
        <v>2641</v>
      </c>
      <c r="F2988" s="69" t="s">
        <v>2642</v>
      </c>
      <c r="G2988" s="87" t="s">
        <v>2643</v>
      </c>
      <c r="H2988" s="47" t="s">
        <v>448</v>
      </c>
      <c r="I2988" s="48">
        <v>185</v>
      </c>
      <c r="J2988" s="50"/>
      <c r="K2988" s="49">
        <v>653885.86</v>
      </c>
      <c r="L2988" s="49">
        <v>695278.30868419167</v>
      </c>
      <c r="M2988" s="50">
        <f t="shared" si="54"/>
        <v>6</v>
      </c>
      <c r="N2988" s="68" t="s">
        <v>3974</v>
      </c>
    </row>
    <row r="2989" spans="1:14" ht="75" customHeight="1" x14ac:dyDescent="0.25">
      <c r="A2989" s="86">
        <v>2981</v>
      </c>
      <c r="B2989" s="50" t="s">
        <v>2629</v>
      </c>
      <c r="C2989" s="69" t="s">
        <v>2630</v>
      </c>
      <c r="D2989" s="69" t="s">
        <v>7</v>
      </c>
      <c r="E2989" s="69" t="s">
        <v>225</v>
      </c>
      <c r="F2989" s="87" t="s">
        <v>2644</v>
      </c>
      <c r="G2989" s="69" t="s">
        <v>2645</v>
      </c>
      <c r="H2989" s="47" t="s">
        <v>245</v>
      </c>
      <c r="I2989" s="48">
        <v>132</v>
      </c>
      <c r="J2989" s="50"/>
      <c r="K2989" s="49">
        <v>735000</v>
      </c>
      <c r="L2989" s="49">
        <v>734999.99999999988</v>
      </c>
      <c r="M2989" s="50">
        <f t="shared" si="54"/>
        <v>7</v>
      </c>
      <c r="N2989" s="68" t="s">
        <v>349</v>
      </c>
    </row>
    <row r="2990" spans="1:14" ht="75" customHeight="1" x14ac:dyDescent="0.25">
      <c r="A2990" s="86">
        <v>2982</v>
      </c>
      <c r="B2990" s="50" t="s">
        <v>2629</v>
      </c>
      <c r="C2990" s="69" t="s">
        <v>2630</v>
      </c>
      <c r="D2990" s="69" t="s">
        <v>13</v>
      </c>
      <c r="E2990" s="69" t="s">
        <v>867</v>
      </c>
      <c r="F2990" s="87" t="s">
        <v>2646</v>
      </c>
      <c r="G2990" s="87" t="s">
        <v>2647</v>
      </c>
      <c r="H2990" s="47">
        <v>180</v>
      </c>
      <c r="I2990" s="48">
        <v>179</v>
      </c>
      <c r="J2990" s="50"/>
      <c r="K2990" s="49">
        <v>751122.92902499996</v>
      </c>
      <c r="L2990" s="49">
        <v>843832.76717138384</v>
      </c>
      <c r="M2990" s="50">
        <f t="shared" si="54"/>
        <v>8</v>
      </c>
      <c r="N2990" s="68" t="s">
        <v>349</v>
      </c>
    </row>
    <row r="2991" spans="1:14" ht="75" customHeight="1" x14ac:dyDescent="0.25">
      <c r="A2991" s="86">
        <v>2983</v>
      </c>
      <c r="B2991" s="50" t="s">
        <v>2629</v>
      </c>
      <c r="C2991" s="69" t="s">
        <v>2630</v>
      </c>
      <c r="D2991" s="69" t="s">
        <v>13</v>
      </c>
      <c r="E2991" s="69" t="s">
        <v>867</v>
      </c>
      <c r="F2991" s="87" t="s">
        <v>2648</v>
      </c>
      <c r="G2991" s="87" t="s">
        <v>2649</v>
      </c>
      <c r="H2991" s="47">
        <v>180</v>
      </c>
      <c r="I2991" s="48">
        <v>175</v>
      </c>
      <c r="J2991" s="50"/>
      <c r="K2991" s="49">
        <v>782310.44902499998</v>
      </c>
      <c r="L2991" s="49">
        <v>879324.30009390961</v>
      </c>
      <c r="M2991" s="50">
        <f t="shared" si="54"/>
        <v>9</v>
      </c>
      <c r="N2991" s="68" t="s">
        <v>349</v>
      </c>
    </row>
    <row r="2992" spans="1:14" ht="75" customHeight="1" x14ac:dyDescent="0.25">
      <c r="A2992" s="86">
        <v>2984</v>
      </c>
      <c r="B2992" s="50" t="s">
        <v>2629</v>
      </c>
      <c r="C2992" s="69" t="s">
        <v>2630</v>
      </c>
      <c r="D2992" s="69" t="s">
        <v>8</v>
      </c>
      <c r="E2992" s="69" t="s">
        <v>388</v>
      </c>
      <c r="F2992" s="69" t="s">
        <v>2650</v>
      </c>
      <c r="G2992" s="87" t="s">
        <v>2216</v>
      </c>
      <c r="H2992" s="47" t="s">
        <v>391</v>
      </c>
      <c r="I2992" s="48">
        <v>169</v>
      </c>
      <c r="J2992" s="50"/>
      <c r="K2992" s="46">
        <v>790000</v>
      </c>
      <c r="L2992" s="49">
        <v>903204.33886654477</v>
      </c>
      <c r="M2992" s="50">
        <f t="shared" si="54"/>
        <v>10</v>
      </c>
      <c r="N2992" s="68" t="s">
        <v>349</v>
      </c>
    </row>
    <row r="2993" spans="1:14" ht="75" customHeight="1" x14ac:dyDescent="0.25">
      <c r="A2993" s="86">
        <v>2985</v>
      </c>
      <c r="B2993" s="50" t="s">
        <v>2629</v>
      </c>
      <c r="C2993" s="69" t="s">
        <v>2630</v>
      </c>
      <c r="D2993" s="69" t="s">
        <v>13</v>
      </c>
      <c r="E2993" s="69" t="s">
        <v>202</v>
      </c>
      <c r="F2993" s="69" t="s">
        <v>2651</v>
      </c>
      <c r="G2993" s="69" t="s">
        <v>2652</v>
      </c>
      <c r="H2993" s="47">
        <v>121</v>
      </c>
      <c r="I2993" s="48" t="s">
        <v>2579</v>
      </c>
      <c r="J2993" s="50"/>
      <c r="K2993" s="46">
        <v>795500</v>
      </c>
      <c r="L2993" s="49">
        <v>876705.8501553575</v>
      </c>
      <c r="M2993" s="50">
        <f t="shared" si="54"/>
        <v>11</v>
      </c>
      <c r="N2993" s="68" t="s">
        <v>349</v>
      </c>
    </row>
    <row r="2994" spans="1:14" ht="75" customHeight="1" x14ac:dyDescent="0.25">
      <c r="A2994" s="86">
        <v>2986</v>
      </c>
      <c r="B2994" s="50" t="s">
        <v>2629</v>
      </c>
      <c r="C2994" s="69" t="s">
        <v>2630</v>
      </c>
      <c r="D2994" s="69" t="s">
        <v>7</v>
      </c>
      <c r="E2994" s="69" t="s">
        <v>225</v>
      </c>
      <c r="F2994" s="87" t="s">
        <v>2653</v>
      </c>
      <c r="G2994" s="69" t="s">
        <v>2645</v>
      </c>
      <c r="H2994" s="47" t="s">
        <v>245</v>
      </c>
      <c r="I2994" s="48">
        <v>132</v>
      </c>
      <c r="J2994" s="50"/>
      <c r="K2994" s="49">
        <v>815000</v>
      </c>
      <c r="L2994" s="49">
        <v>814999.99999999988</v>
      </c>
      <c r="M2994" s="50">
        <f t="shared" si="54"/>
        <v>12</v>
      </c>
      <c r="N2994" s="68" t="s">
        <v>349</v>
      </c>
    </row>
    <row r="2995" spans="1:14" ht="75" customHeight="1" x14ac:dyDescent="0.25">
      <c r="A2995" s="86">
        <v>2987</v>
      </c>
      <c r="B2995" s="43" t="s">
        <v>2629</v>
      </c>
      <c r="C2995" s="44" t="s">
        <v>2630</v>
      </c>
      <c r="D2995" s="69" t="s">
        <v>20</v>
      </c>
      <c r="E2995" s="44" t="s">
        <v>437</v>
      </c>
      <c r="F2995" s="44" t="s">
        <v>2654</v>
      </c>
      <c r="G2995" s="44" t="s">
        <v>2655</v>
      </c>
      <c r="H2995" s="50" t="s">
        <v>2656</v>
      </c>
      <c r="I2995" s="48">
        <v>198</v>
      </c>
      <c r="J2995" s="43"/>
      <c r="K2995" s="45">
        <v>815785.2217775</v>
      </c>
      <c r="L2995" s="49">
        <v>858948.56914649915</v>
      </c>
      <c r="M2995" s="50">
        <f t="shared" si="54"/>
        <v>13</v>
      </c>
      <c r="N2995" s="68" t="s">
        <v>349</v>
      </c>
    </row>
    <row r="2996" spans="1:14" ht="75" customHeight="1" x14ac:dyDescent="0.25">
      <c r="A2996" s="86">
        <v>2988</v>
      </c>
      <c r="B2996" s="50" t="s">
        <v>2629</v>
      </c>
      <c r="C2996" s="69" t="s">
        <v>2630</v>
      </c>
      <c r="D2996" s="69" t="s">
        <v>13</v>
      </c>
      <c r="E2996" s="69" t="s">
        <v>202</v>
      </c>
      <c r="F2996" s="69" t="s">
        <v>2657</v>
      </c>
      <c r="G2996" s="69" t="s">
        <v>2658</v>
      </c>
      <c r="H2996" s="47">
        <v>121</v>
      </c>
      <c r="I2996" s="48">
        <v>163</v>
      </c>
      <c r="J2996" s="50"/>
      <c r="K2996" s="46">
        <v>815900</v>
      </c>
      <c r="L2996" s="49">
        <v>896177.61268051784</v>
      </c>
      <c r="M2996" s="50">
        <f t="shared" si="54"/>
        <v>14</v>
      </c>
      <c r="N2996" s="68" t="s">
        <v>349</v>
      </c>
    </row>
    <row r="2997" spans="1:14" ht="75" customHeight="1" x14ac:dyDescent="0.25">
      <c r="A2997" s="86">
        <v>2989</v>
      </c>
      <c r="B2997" s="50" t="s">
        <v>2629</v>
      </c>
      <c r="C2997" s="69" t="s">
        <v>2630</v>
      </c>
      <c r="D2997" s="69" t="s">
        <v>13</v>
      </c>
      <c r="E2997" s="69" t="s">
        <v>202</v>
      </c>
      <c r="F2997" s="69" t="s">
        <v>2659</v>
      </c>
      <c r="G2997" s="69" t="s">
        <v>2660</v>
      </c>
      <c r="H2997" s="47">
        <v>121</v>
      </c>
      <c r="I2997" s="48" t="s">
        <v>2579</v>
      </c>
      <c r="J2997" s="50"/>
      <c r="K2997" s="46">
        <v>849600</v>
      </c>
      <c r="L2997" s="49">
        <v>941758.67685969174</v>
      </c>
      <c r="M2997" s="50">
        <f t="shared" si="54"/>
        <v>15</v>
      </c>
      <c r="N2997" s="68" t="s">
        <v>349</v>
      </c>
    </row>
    <row r="2998" spans="1:14" ht="75" customHeight="1" x14ac:dyDescent="0.25">
      <c r="A2998" s="86">
        <v>2990</v>
      </c>
      <c r="B2998" s="50" t="s">
        <v>2629</v>
      </c>
      <c r="C2998" s="69" t="s">
        <v>2630</v>
      </c>
      <c r="D2998" s="69" t="s">
        <v>23</v>
      </c>
      <c r="E2998" s="69" t="s">
        <v>106</v>
      </c>
      <c r="F2998" s="69" t="s">
        <v>2661</v>
      </c>
      <c r="G2998" s="87" t="s">
        <v>2662</v>
      </c>
      <c r="H2998" s="47">
        <v>30</v>
      </c>
      <c r="I2998" s="48">
        <v>160</v>
      </c>
      <c r="J2998" s="50"/>
      <c r="K2998" s="49">
        <v>852532.61</v>
      </c>
      <c r="L2998" s="49">
        <v>974697.6612369871</v>
      </c>
      <c r="M2998" s="50">
        <f t="shared" si="54"/>
        <v>16</v>
      </c>
      <c r="N2998" s="68" t="s">
        <v>349</v>
      </c>
    </row>
    <row r="2999" spans="1:14" ht="75" customHeight="1" x14ac:dyDescent="0.25">
      <c r="A2999" s="86">
        <v>2991</v>
      </c>
      <c r="B2999" s="50" t="s">
        <v>2629</v>
      </c>
      <c r="C2999" s="50" t="s">
        <v>2630</v>
      </c>
      <c r="D2999" s="91" t="s">
        <v>17</v>
      </c>
      <c r="E2999" s="91" t="s">
        <v>106</v>
      </c>
      <c r="F2999" s="50" t="s">
        <v>2663</v>
      </c>
      <c r="G2999" s="50" t="s">
        <v>2664</v>
      </c>
      <c r="H2999" s="47">
        <v>50</v>
      </c>
      <c r="I2999" s="48">
        <v>132</v>
      </c>
      <c r="J2999" s="48"/>
      <c r="K2999" s="49">
        <v>871799</v>
      </c>
      <c r="L2999" s="49">
        <v>996724.86002470239</v>
      </c>
      <c r="M2999" s="50">
        <v>17</v>
      </c>
      <c r="N2999" s="68" t="s">
        <v>349</v>
      </c>
    </row>
    <row r="3000" spans="1:14" ht="75" customHeight="1" x14ac:dyDescent="0.25">
      <c r="A3000" s="86">
        <v>2992</v>
      </c>
      <c r="B3000" s="50" t="s">
        <v>2629</v>
      </c>
      <c r="C3000" s="69" t="s">
        <v>2630</v>
      </c>
      <c r="D3000" s="69" t="s">
        <v>13</v>
      </c>
      <c r="E3000" s="69" t="s">
        <v>202</v>
      </c>
      <c r="F3000" s="69" t="s">
        <v>2665</v>
      </c>
      <c r="G3000" s="69" t="s">
        <v>2666</v>
      </c>
      <c r="H3000" s="47">
        <v>121</v>
      </c>
      <c r="I3000" s="48">
        <v>164</v>
      </c>
      <c r="J3000" s="50"/>
      <c r="K3000" s="46">
        <v>880100</v>
      </c>
      <c r="L3000" s="49">
        <v>976396.31432152318</v>
      </c>
      <c r="M3000" s="50">
        <f>IF(B3000=B2999,M2999+1,1)</f>
        <v>18</v>
      </c>
      <c r="N3000" s="68" t="s">
        <v>349</v>
      </c>
    </row>
    <row r="3001" spans="1:14" ht="75" customHeight="1" x14ac:dyDescent="0.25">
      <c r="A3001" s="86">
        <v>2993</v>
      </c>
      <c r="B3001" s="50" t="s">
        <v>2629</v>
      </c>
      <c r="C3001" s="69" t="s">
        <v>2630</v>
      </c>
      <c r="D3001" s="69" t="s">
        <v>23</v>
      </c>
      <c r="E3001" s="69" t="s">
        <v>106</v>
      </c>
      <c r="F3001" s="69" t="s">
        <v>2667</v>
      </c>
      <c r="G3001" s="87" t="s">
        <v>2662</v>
      </c>
      <c r="H3001" s="47">
        <v>30</v>
      </c>
      <c r="I3001" s="48">
        <v>160</v>
      </c>
      <c r="J3001" s="50"/>
      <c r="K3001" s="49">
        <v>904938.11</v>
      </c>
      <c r="L3001" s="49">
        <v>1034612.6928578363</v>
      </c>
      <c r="M3001" s="50">
        <f>IF(B3001=B3000,M3000+1,1)</f>
        <v>19</v>
      </c>
      <c r="N3001" s="68" t="s">
        <v>349</v>
      </c>
    </row>
    <row r="3002" spans="1:14" ht="75" customHeight="1" x14ac:dyDescent="0.25">
      <c r="A3002" s="86">
        <v>2994</v>
      </c>
      <c r="B3002" s="50" t="s">
        <v>2629</v>
      </c>
      <c r="C3002" s="69" t="s">
        <v>2630</v>
      </c>
      <c r="D3002" s="69" t="s">
        <v>20</v>
      </c>
      <c r="E3002" s="44" t="s">
        <v>437</v>
      </c>
      <c r="F3002" s="69" t="s">
        <v>2668</v>
      </c>
      <c r="G3002" s="44" t="s">
        <v>2669</v>
      </c>
      <c r="H3002" s="50" t="s">
        <v>2656</v>
      </c>
      <c r="I3002" s="48">
        <v>198</v>
      </c>
      <c r="J3002" s="43"/>
      <c r="K3002" s="45">
        <v>922778.87517999997</v>
      </c>
      <c r="L3002" s="49">
        <v>971603.27659215499</v>
      </c>
      <c r="M3002" s="50">
        <f>IF(B3002=B3001,M3001+1,1)</f>
        <v>20</v>
      </c>
      <c r="N3002" s="68" t="s">
        <v>349</v>
      </c>
    </row>
    <row r="3003" spans="1:14" ht="75" customHeight="1" x14ac:dyDescent="0.25">
      <c r="A3003" s="86">
        <v>2995</v>
      </c>
      <c r="B3003" s="50" t="s">
        <v>2629</v>
      </c>
      <c r="C3003" s="69" t="s">
        <v>2630</v>
      </c>
      <c r="D3003" s="69" t="s">
        <v>23</v>
      </c>
      <c r="E3003" s="69" t="s">
        <v>106</v>
      </c>
      <c r="F3003" s="69" t="s">
        <v>2670</v>
      </c>
      <c r="G3003" s="87" t="s">
        <v>2671</v>
      </c>
      <c r="H3003" s="47">
        <v>30</v>
      </c>
      <c r="I3003" s="48">
        <v>160</v>
      </c>
      <c r="J3003" s="50"/>
      <c r="K3003" s="49">
        <v>973505.55</v>
      </c>
      <c r="L3003" s="49">
        <v>1113005.6160388128</v>
      </c>
      <c r="M3003" s="50">
        <f>IF(B3003=B3002,M3002+1,1)</f>
        <v>21</v>
      </c>
      <c r="N3003" s="68" t="s">
        <v>349</v>
      </c>
    </row>
    <row r="3004" spans="1:14" ht="75" customHeight="1" x14ac:dyDescent="0.25">
      <c r="A3004" s="86">
        <v>2996</v>
      </c>
      <c r="B3004" s="50" t="s">
        <v>2629</v>
      </c>
      <c r="C3004" s="50" t="s">
        <v>2630</v>
      </c>
      <c r="D3004" s="91" t="s">
        <v>17</v>
      </c>
      <c r="E3004" s="91" t="s">
        <v>106</v>
      </c>
      <c r="F3004" s="50" t="s">
        <v>2672</v>
      </c>
      <c r="G3004" s="50" t="s">
        <v>2673</v>
      </c>
      <c r="H3004" s="47">
        <v>75</v>
      </c>
      <c r="I3004" s="48">
        <v>134</v>
      </c>
      <c r="J3004" s="48"/>
      <c r="K3004" s="49">
        <v>981810</v>
      </c>
      <c r="L3004" s="49">
        <v>1122500.065750079</v>
      </c>
      <c r="M3004" s="50">
        <v>22</v>
      </c>
      <c r="N3004" s="68" t="s">
        <v>349</v>
      </c>
    </row>
    <row r="3005" spans="1:14" ht="75" customHeight="1" x14ac:dyDescent="0.25">
      <c r="A3005" s="86">
        <v>2997</v>
      </c>
      <c r="B3005" s="50" t="s">
        <v>2629</v>
      </c>
      <c r="C3005" s="69" t="s">
        <v>2630</v>
      </c>
      <c r="D3005" s="69" t="s">
        <v>1691</v>
      </c>
      <c r="E3005" s="69" t="s">
        <v>2674</v>
      </c>
      <c r="F3005" s="69" t="s">
        <v>2675</v>
      </c>
      <c r="G3005" s="87" t="s">
        <v>2676</v>
      </c>
      <c r="H3005" s="47">
        <v>30</v>
      </c>
      <c r="I3005" s="48">
        <v>185</v>
      </c>
      <c r="J3005" s="50"/>
      <c r="K3005" s="49">
        <v>1001200</v>
      </c>
      <c r="L3005" s="49">
        <v>1001200</v>
      </c>
      <c r="M3005" s="50">
        <f>IF(B3005=B3004,M3004+1,1)</f>
        <v>23</v>
      </c>
      <c r="N3005" s="68" t="s">
        <v>349</v>
      </c>
    </row>
    <row r="3006" spans="1:14" ht="75" customHeight="1" x14ac:dyDescent="0.25">
      <c r="A3006" s="86">
        <v>2998</v>
      </c>
      <c r="B3006" s="50" t="s">
        <v>2629</v>
      </c>
      <c r="C3006" s="69" t="s">
        <v>2630</v>
      </c>
      <c r="D3006" s="69" t="s">
        <v>1691</v>
      </c>
      <c r="E3006" s="69" t="s">
        <v>2677</v>
      </c>
      <c r="F3006" s="69" t="s">
        <v>2678</v>
      </c>
      <c r="G3006" s="87" t="s">
        <v>2679</v>
      </c>
      <c r="H3006" s="47">
        <v>30</v>
      </c>
      <c r="I3006" s="48">
        <v>178</v>
      </c>
      <c r="J3006" s="50"/>
      <c r="K3006" s="49">
        <v>1020000</v>
      </c>
      <c r="L3006" s="49">
        <v>1019999.9999999999</v>
      </c>
      <c r="M3006" s="50">
        <f>IF(B3006=B3005,M3005+1,1)</f>
        <v>24</v>
      </c>
      <c r="N3006" s="68" t="s">
        <v>349</v>
      </c>
    </row>
    <row r="3007" spans="1:14" ht="75" customHeight="1" x14ac:dyDescent="0.25">
      <c r="A3007" s="86">
        <v>2999</v>
      </c>
      <c r="B3007" s="50" t="s">
        <v>2629</v>
      </c>
      <c r="C3007" s="69" t="s">
        <v>2630</v>
      </c>
      <c r="D3007" s="69" t="s">
        <v>23</v>
      </c>
      <c r="E3007" s="69" t="s">
        <v>106</v>
      </c>
      <c r="F3007" s="69" t="s">
        <v>2680</v>
      </c>
      <c r="G3007" s="87" t="s">
        <v>2681</v>
      </c>
      <c r="H3007" s="47">
        <v>30</v>
      </c>
      <c r="I3007" s="48">
        <v>149</v>
      </c>
      <c r="J3007" s="50"/>
      <c r="K3007" s="49">
        <v>1035159.57</v>
      </c>
      <c r="L3007" s="49">
        <v>1183494.449421806</v>
      </c>
      <c r="M3007" s="50">
        <f>IF(B3007=B3006,M3006+1,1)</f>
        <v>25</v>
      </c>
      <c r="N3007" s="68" t="s">
        <v>349</v>
      </c>
    </row>
    <row r="3008" spans="1:14" ht="75" customHeight="1" x14ac:dyDescent="0.25">
      <c r="A3008" s="86">
        <v>3000</v>
      </c>
      <c r="B3008" s="50" t="s">
        <v>2629</v>
      </c>
      <c r="C3008" s="50" t="s">
        <v>2630</v>
      </c>
      <c r="D3008" s="91" t="s">
        <v>17</v>
      </c>
      <c r="E3008" s="91" t="s">
        <v>106</v>
      </c>
      <c r="F3008" s="50" t="s">
        <v>2682</v>
      </c>
      <c r="G3008" s="50" t="s">
        <v>2683</v>
      </c>
      <c r="H3008" s="47">
        <v>60</v>
      </c>
      <c r="I3008" s="48">
        <v>130</v>
      </c>
      <c r="J3008" s="48"/>
      <c r="K3008" s="49">
        <v>1172728</v>
      </c>
      <c r="L3008" s="49">
        <v>1340775.9720383356</v>
      </c>
      <c r="M3008" s="50">
        <v>26</v>
      </c>
      <c r="N3008" s="68" t="s">
        <v>349</v>
      </c>
    </row>
    <row r="3009" spans="1:14" ht="75" customHeight="1" x14ac:dyDescent="0.25">
      <c r="A3009" s="86">
        <v>3001</v>
      </c>
      <c r="B3009" s="50" t="s">
        <v>2629</v>
      </c>
      <c r="C3009" s="69" t="s">
        <v>2630</v>
      </c>
      <c r="D3009" s="69" t="s">
        <v>23</v>
      </c>
      <c r="E3009" s="69" t="s">
        <v>106</v>
      </c>
      <c r="F3009" s="69" t="s">
        <v>2684</v>
      </c>
      <c r="G3009" s="87" t="s">
        <v>2685</v>
      </c>
      <c r="H3009" s="47">
        <v>30</v>
      </c>
      <c r="I3009" s="48">
        <v>149</v>
      </c>
      <c r="J3009" s="50"/>
      <c r="K3009" s="49">
        <v>1223190.53</v>
      </c>
      <c r="L3009" s="49">
        <v>1398469.6126031247</v>
      </c>
      <c r="M3009" s="50">
        <f>IF(B3009=B3008,M3008+1,1)</f>
        <v>27</v>
      </c>
      <c r="N3009" s="68" t="s">
        <v>349</v>
      </c>
    </row>
    <row r="3010" spans="1:14" ht="75" customHeight="1" x14ac:dyDescent="0.25">
      <c r="A3010" s="86">
        <v>3002</v>
      </c>
      <c r="B3010" s="50" t="s">
        <v>2629</v>
      </c>
      <c r="C3010" s="69" t="s">
        <v>2630</v>
      </c>
      <c r="D3010" s="69" t="s">
        <v>23</v>
      </c>
      <c r="E3010" s="69" t="s">
        <v>106</v>
      </c>
      <c r="F3010" s="69" t="s">
        <v>2686</v>
      </c>
      <c r="G3010" s="87" t="s">
        <v>2687</v>
      </c>
      <c r="H3010" s="47">
        <v>30</v>
      </c>
      <c r="I3010" s="48">
        <v>149</v>
      </c>
      <c r="J3010" s="50"/>
      <c r="K3010" s="49">
        <v>1265831.31</v>
      </c>
      <c r="L3010" s="49">
        <v>1447220.6727406611</v>
      </c>
      <c r="M3010" s="50">
        <f>IF(B3010=B3009,M3009+1,1)</f>
        <v>28</v>
      </c>
      <c r="N3010" s="68" t="s">
        <v>349</v>
      </c>
    </row>
    <row r="3011" spans="1:14" ht="75" customHeight="1" x14ac:dyDescent="0.25">
      <c r="A3011" s="86">
        <v>3003</v>
      </c>
      <c r="B3011" s="50" t="s">
        <v>2629</v>
      </c>
      <c r="C3011" s="50" t="s">
        <v>2630</v>
      </c>
      <c r="D3011" s="91" t="s">
        <v>17</v>
      </c>
      <c r="E3011" s="91" t="s">
        <v>106</v>
      </c>
      <c r="F3011" s="50" t="s">
        <v>2688</v>
      </c>
      <c r="G3011" s="50" t="s">
        <v>2689</v>
      </c>
      <c r="H3011" s="47">
        <v>60</v>
      </c>
      <c r="I3011" s="48">
        <v>130</v>
      </c>
      <c r="J3011" s="48"/>
      <c r="K3011" s="49">
        <v>1315419</v>
      </c>
      <c r="L3011" s="49">
        <v>1503914.1116803694</v>
      </c>
      <c r="M3011" s="50">
        <v>29</v>
      </c>
      <c r="N3011" s="68" t="s">
        <v>349</v>
      </c>
    </row>
    <row r="3012" spans="1:14" ht="75" customHeight="1" x14ac:dyDescent="0.25">
      <c r="A3012" s="86">
        <v>3004</v>
      </c>
      <c r="B3012" s="50" t="s">
        <v>2629</v>
      </c>
      <c r="C3012" s="50" t="s">
        <v>2630</v>
      </c>
      <c r="D3012" s="91" t="s">
        <v>17</v>
      </c>
      <c r="E3012" s="91" t="s">
        <v>106</v>
      </c>
      <c r="F3012" s="50" t="s">
        <v>2690</v>
      </c>
      <c r="G3012" s="50" t="s">
        <v>2691</v>
      </c>
      <c r="H3012" s="47">
        <v>60</v>
      </c>
      <c r="I3012" s="48">
        <v>147</v>
      </c>
      <c r="J3012" s="48"/>
      <c r="K3012" s="49">
        <v>1361593</v>
      </c>
      <c r="L3012" s="49">
        <v>1556704.6903421714</v>
      </c>
      <c r="M3012" s="50">
        <v>30</v>
      </c>
      <c r="N3012" s="68" t="s">
        <v>349</v>
      </c>
    </row>
    <row r="3013" spans="1:14" ht="75" customHeight="1" x14ac:dyDescent="0.25">
      <c r="A3013" s="86">
        <v>3005</v>
      </c>
      <c r="B3013" s="50" t="s">
        <v>2629</v>
      </c>
      <c r="C3013" s="50" t="s">
        <v>2630</v>
      </c>
      <c r="D3013" s="91" t="s">
        <v>17</v>
      </c>
      <c r="E3013" s="91" t="s">
        <v>106</v>
      </c>
      <c r="F3013" s="50" t="s">
        <v>2692</v>
      </c>
      <c r="G3013" s="50" t="s">
        <v>2693</v>
      </c>
      <c r="H3013" s="47">
        <v>60</v>
      </c>
      <c r="I3013" s="48">
        <v>147</v>
      </c>
      <c r="J3013" s="48"/>
      <c r="K3013" s="49">
        <v>1370286</v>
      </c>
      <c r="L3013" s="49">
        <v>1566643.3679595978</v>
      </c>
      <c r="M3013" s="50">
        <v>31</v>
      </c>
      <c r="N3013" s="68" t="s">
        <v>349</v>
      </c>
    </row>
    <row r="3014" spans="1:14" ht="75" customHeight="1" x14ac:dyDescent="0.25">
      <c r="A3014" s="86">
        <v>3006</v>
      </c>
      <c r="B3014" s="50" t="s">
        <v>2694</v>
      </c>
      <c r="C3014" s="69" t="s">
        <v>2695</v>
      </c>
      <c r="D3014" s="69" t="s">
        <v>138</v>
      </c>
      <c r="E3014" s="69" t="s">
        <v>126</v>
      </c>
      <c r="F3014" s="69" t="s">
        <v>2696</v>
      </c>
      <c r="G3014" s="69" t="s">
        <v>2697</v>
      </c>
      <c r="H3014" s="47" t="s">
        <v>128</v>
      </c>
      <c r="I3014" s="48">
        <v>190</v>
      </c>
      <c r="J3014" s="50"/>
      <c r="K3014" s="49">
        <v>594950</v>
      </c>
      <c r="L3014" s="49">
        <v>579155.41742476402</v>
      </c>
      <c r="M3014" s="50">
        <f t="shared" ref="M3014:M3038" si="55">IF(B3014=B3013,M3013+1,1)</f>
        <v>1</v>
      </c>
      <c r="N3014" s="68" t="s">
        <v>3974</v>
      </c>
    </row>
    <row r="3015" spans="1:14" ht="75" customHeight="1" x14ac:dyDescent="0.25">
      <c r="A3015" s="86">
        <v>3007</v>
      </c>
      <c r="B3015" s="50" t="s">
        <v>2694</v>
      </c>
      <c r="C3015" s="69" t="s">
        <v>2695</v>
      </c>
      <c r="D3015" s="69" t="s">
        <v>13</v>
      </c>
      <c r="E3015" s="69" t="s">
        <v>352</v>
      </c>
      <c r="F3015" s="69" t="s">
        <v>2698</v>
      </c>
      <c r="G3015" s="69" t="s">
        <v>2699</v>
      </c>
      <c r="H3015" s="47" t="s">
        <v>355</v>
      </c>
      <c r="I3015" s="48">
        <v>167</v>
      </c>
      <c r="J3015" s="50"/>
      <c r="K3015" s="46">
        <v>600084.90686786</v>
      </c>
      <c r="L3015" s="49">
        <v>654189.9065763629</v>
      </c>
      <c r="M3015" s="50">
        <f t="shared" si="55"/>
        <v>2</v>
      </c>
      <c r="N3015" s="68" t="s">
        <v>3974</v>
      </c>
    </row>
    <row r="3016" spans="1:14" ht="75" customHeight="1" x14ac:dyDescent="0.25">
      <c r="A3016" s="86">
        <v>3008</v>
      </c>
      <c r="B3016" s="50" t="s">
        <v>2694</v>
      </c>
      <c r="C3016" s="69" t="s">
        <v>2695</v>
      </c>
      <c r="D3016" s="69" t="s">
        <v>138</v>
      </c>
      <c r="E3016" s="69" t="s">
        <v>126</v>
      </c>
      <c r="F3016" s="69" t="s">
        <v>2696</v>
      </c>
      <c r="G3016" s="69" t="s">
        <v>2700</v>
      </c>
      <c r="H3016" s="47" t="s">
        <v>128</v>
      </c>
      <c r="I3016" s="48">
        <v>190</v>
      </c>
      <c r="J3016" s="50"/>
      <c r="K3016" s="49">
        <v>622965</v>
      </c>
      <c r="L3016" s="49">
        <v>606426.68226912874</v>
      </c>
      <c r="M3016" s="50">
        <f t="shared" si="55"/>
        <v>3</v>
      </c>
      <c r="N3016" s="68" t="s">
        <v>3974</v>
      </c>
    </row>
    <row r="3017" spans="1:14" ht="75" customHeight="1" x14ac:dyDescent="0.25">
      <c r="A3017" s="86">
        <v>3009</v>
      </c>
      <c r="B3017" s="50" t="s">
        <v>2694</v>
      </c>
      <c r="C3017" s="69" t="s">
        <v>2695</v>
      </c>
      <c r="D3017" s="69" t="s">
        <v>13</v>
      </c>
      <c r="E3017" s="69" t="s">
        <v>352</v>
      </c>
      <c r="F3017" s="69" t="s">
        <v>2701</v>
      </c>
      <c r="G3017" s="69" t="s">
        <v>2702</v>
      </c>
      <c r="H3017" s="47" t="s">
        <v>355</v>
      </c>
      <c r="I3017" s="48">
        <v>167</v>
      </c>
      <c r="J3017" s="50"/>
      <c r="K3017" s="46">
        <v>632038.18814153364</v>
      </c>
      <c r="L3017" s="49">
        <v>677766.44762646744</v>
      </c>
      <c r="M3017" s="50">
        <f t="shared" si="55"/>
        <v>4</v>
      </c>
      <c r="N3017" s="68" t="s">
        <v>3974</v>
      </c>
    </row>
    <row r="3018" spans="1:14" ht="75" customHeight="1" x14ac:dyDescent="0.25">
      <c r="A3018" s="86">
        <v>3010</v>
      </c>
      <c r="B3018" s="50" t="s">
        <v>2694</v>
      </c>
      <c r="C3018" s="69" t="s">
        <v>2695</v>
      </c>
      <c r="D3018" s="69" t="s">
        <v>138</v>
      </c>
      <c r="E3018" s="69" t="s">
        <v>126</v>
      </c>
      <c r="F3018" s="69" t="s">
        <v>2703</v>
      </c>
      <c r="G3018" s="69" t="s">
        <v>2704</v>
      </c>
      <c r="H3018" s="47" t="s">
        <v>128</v>
      </c>
      <c r="I3018" s="48">
        <v>193</v>
      </c>
      <c r="J3018" s="50"/>
      <c r="K3018" s="49">
        <v>665950</v>
      </c>
      <c r="L3018" s="49">
        <v>648270.52732838329</v>
      </c>
      <c r="M3018" s="50">
        <f t="shared" si="55"/>
        <v>5</v>
      </c>
      <c r="N3018" s="68" t="s">
        <v>3974</v>
      </c>
    </row>
    <row r="3019" spans="1:14" ht="75" customHeight="1" x14ac:dyDescent="0.25">
      <c r="A3019" s="86">
        <v>3011</v>
      </c>
      <c r="B3019" s="50" t="s">
        <v>2694</v>
      </c>
      <c r="C3019" s="69" t="s">
        <v>2695</v>
      </c>
      <c r="D3019" s="69" t="s">
        <v>13</v>
      </c>
      <c r="E3019" s="69" t="s">
        <v>352</v>
      </c>
      <c r="F3019" s="69" t="s">
        <v>2705</v>
      </c>
      <c r="G3019" s="69" t="s">
        <v>2706</v>
      </c>
      <c r="H3019" s="47" t="s">
        <v>355</v>
      </c>
      <c r="I3019" s="48">
        <v>175</v>
      </c>
      <c r="J3019" s="50"/>
      <c r="K3019" s="46">
        <v>703068.81755947974</v>
      </c>
      <c r="L3019" s="49">
        <v>773531.54440030432</v>
      </c>
      <c r="M3019" s="50">
        <f t="shared" si="55"/>
        <v>6</v>
      </c>
      <c r="N3019" s="68" t="s">
        <v>349</v>
      </c>
    </row>
    <row r="3020" spans="1:14" ht="75" customHeight="1" x14ac:dyDescent="0.25">
      <c r="A3020" s="86">
        <v>3012</v>
      </c>
      <c r="B3020" s="50" t="s">
        <v>2694</v>
      </c>
      <c r="C3020" s="69" t="s">
        <v>2695</v>
      </c>
      <c r="D3020" s="69" t="s">
        <v>13</v>
      </c>
      <c r="E3020" s="69" t="s">
        <v>352</v>
      </c>
      <c r="F3020" s="69" t="s">
        <v>2707</v>
      </c>
      <c r="G3020" s="69" t="s">
        <v>2708</v>
      </c>
      <c r="H3020" s="47" t="s">
        <v>355</v>
      </c>
      <c r="I3020" s="48">
        <v>201</v>
      </c>
      <c r="J3020" s="50"/>
      <c r="K3020" s="46">
        <v>720485.73896692879</v>
      </c>
      <c r="L3020" s="49">
        <v>782235.48457857978</v>
      </c>
      <c r="M3020" s="50">
        <f t="shared" si="55"/>
        <v>7</v>
      </c>
      <c r="N3020" s="68" t="s">
        <v>349</v>
      </c>
    </row>
    <row r="3021" spans="1:14" ht="75" customHeight="1" x14ac:dyDescent="0.25">
      <c r="A3021" s="86">
        <v>3013</v>
      </c>
      <c r="B3021" s="50" t="s">
        <v>2694</v>
      </c>
      <c r="C3021" s="69" t="s">
        <v>2695</v>
      </c>
      <c r="D3021" s="69" t="s">
        <v>13</v>
      </c>
      <c r="E3021" s="69" t="s">
        <v>352</v>
      </c>
      <c r="F3021" s="69" t="s">
        <v>2709</v>
      </c>
      <c r="G3021" s="69" t="s">
        <v>2710</v>
      </c>
      <c r="H3021" s="47" t="s">
        <v>355</v>
      </c>
      <c r="I3021" s="48">
        <v>172</v>
      </c>
      <c r="J3021" s="50"/>
      <c r="K3021" s="46">
        <v>745537.58911428845</v>
      </c>
      <c r="L3021" s="49">
        <v>813643.6426533371</v>
      </c>
      <c r="M3021" s="50">
        <f t="shared" si="55"/>
        <v>8</v>
      </c>
      <c r="N3021" s="68" t="s">
        <v>349</v>
      </c>
    </row>
    <row r="3022" spans="1:14" ht="75" customHeight="1" x14ac:dyDescent="0.25">
      <c r="A3022" s="86">
        <v>3014</v>
      </c>
      <c r="B3022" s="50" t="s">
        <v>2694</v>
      </c>
      <c r="C3022" s="69" t="s">
        <v>2695</v>
      </c>
      <c r="D3022" s="69" t="s">
        <v>13</v>
      </c>
      <c r="E3022" s="69" t="s">
        <v>352</v>
      </c>
      <c r="F3022" s="69" t="s">
        <v>2711</v>
      </c>
      <c r="G3022" s="69" t="s">
        <v>2712</v>
      </c>
      <c r="H3022" s="47" t="s">
        <v>355</v>
      </c>
      <c r="I3022" s="48">
        <v>201</v>
      </c>
      <c r="J3022" s="50"/>
      <c r="K3022" s="46">
        <v>775057.14044285996</v>
      </c>
      <c r="L3022" s="49">
        <v>846148.61630412447</v>
      </c>
      <c r="M3022" s="50">
        <f t="shared" si="55"/>
        <v>9</v>
      </c>
      <c r="N3022" s="68" t="s">
        <v>349</v>
      </c>
    </row>
    <row r="3023" spans="1:14" ht="75" customHeight="1" x14ac:dyDescent="0.25">
      <c r="A3023" s="86">
        <v>3015</v>
      </c>
      <c r="B3023" s="50" t="s">
        <v>2694</v>
      </c>
      <c r="C3023" s="69" t="s">
        <v>2695</v>
      </c>
      <c r="D3023" s="69" t="s">
        <v>13</v>
      </c>
      <c r="E3023" s="69" t="s">
        <v>352</v>
      </c>
      <c r="F3023" s="69" t="s">
        <v>2713</v>
      </c>
      <c r="G3023" s="69" t="s">
        <v>2714</v>
      </c>
      <c r="H3023" s="47" t="s">
        <v>355</v>
      </c>
      <c r="I3023" s="48">
        <v>172</v>
      </c>
      <c r="J3023" s="50"/>
      <c r="K3023" s="46">
        <v>779609.52905947971</v>
      </c>
      <c r="L3023" s="49">
        <v>851118.56900545768</v>
      </c>
      <c r="M3023" s="50">
        <f t="shared" si="55"/>
        <v>10</v>
      </c>
      <c r="N3023" s="68" t="s">
        <v>349</v>
      </c>
    </row>
    <row r="3024" spans="1:14" ht="75" customHeight="1" x14ac:dyDescent="0.25">
      <c r="A3024" s="86">
        <v>3016</v>
      </c>
      <c r="B3024" s="50" t="s">
        <v>2694</v>
      </c>
      <c r="C3024" s="69" t="s">
        <v>2695</v>
      </c>
      <c r="D3024" s="69" t="s">
        <v>13</v>
      </c>
      <c r="E3024" s="69" t="s">
        <v>352</v>
      </c>
      <c r="F3024" s="69" t="s">
        <v>2715</v>
      </c>
      <c r="G3024" s="69" t="s">
        <v>2716</v>
      </c>
      <c r="H3024" s="47" t="s">
        <v>355</v>
      </c>
      <c r="I3024" s="48">
        <v>197</v>
      </c>
      <c r="J3024" s="50"/>
      <c r="K3024" s="46">
        <v>782336.43466338434</v>
      </c>
      <c r="L3024" s="49">
        <v>845631.58150239615</v>
      </c>
      <c r="M3024" s="50">
        <f t="shared" si="55"/>
        <v>11</v>
      </c>
      <c r="N3024" s="68" t="s">
        <v>349</v>
      </c>
    </row>
    <row r="3025" spans="1:14" ht="75" customHeight="1" x14ac:dyDescent="0.25">
      <c r="A3025" s="86">
        <v>3017</v>
      </c>
      <c r="B3025" s="50" t="s">
        <v>2694</v>
      </c>
      <c r="C3025" s="69" t="s">
        <v>2695</v>
      </c>
      <c r="D3025" s="69" t="s">
        <v>13</v>
      </c>
      <c r="E3025" s="69" t="s">
        <v>352</v>
      </c>
      <c r="F3025" s="69" t="s">
        <v>2717</v>
      </c>
      <c r="G3025" s="69" t="s">
        <v>2718</v>
      </c>
      <c r="H3025" s="47" t="s">
        <v>355</v>
      </c>
      <c r="I3025" s="48">
        <v>189</v>
      </c>
      <c r="J3025" s="50"/>
      <c r="K3025" s="46">
        <v>785579.73200827651</v>
      </c>
      <c r="L3025" s="49">
        <v>857343.69947088207</v>
      </c>
      <c r="M3025" s="50">
        <f t="shared" si="55"/>
        <v>12</v>
      </c>
      <c r="N3025" s="68" t="s">
        <v>349</v>
      </c>
    </row>
    <row r="3026" spans="1:14" ht="75" customHeight="1" x14ac:dyDescent="0.25">
      <c r="A3026" s="86">
        <v>3018</v>
      </c>
      <c r="B3026" s="50" t="s">
        <v>2694</v>
      </c>
      <c r="C3026" s="69" t="s">
        <v>2695</v>
      </c>
      <c r="D3026" s="69" t="s">
        <v>13</v>
      </c>
      <c r="E3026" s="69" t="s">
        <v>202</v>
      </c>
      <c r="F3026" s="69" t="s">
        <v>2651</v>
      </c>
      <c r="G3026" s="69" t="s">
        <v>2652</v>
      </c>
      <c r="H3026" s="47">
        <v>121</v>
      </c>
      <c r="I3026" s="48" t="s">
        <v>2579</v>
      </c>
      <c r="J3026" s="50"/>
      <c r="K3026" s="46">
        <v>795500</v>
      </c>
      <c r="L3026" s="49">
        <v>876705.8501553575</v>
      </c>
      <c r="M3026" s="50">
        <f t="shared" si="55"/>
        <v>13</v>
      </c>
      <c r="N3026" s="68" t="s">
        <v>349</v>
      </c>
    </row>
    <row r="3027" spans="1:14" ht="75" customHeight="1" x14ac:dyDescent="0.25">
      <c r="A3027" s="86">
        <v>3019</v>
      </c>
      <c r="B3027" s="50" t="s">
        <v>2694</v>
      </c>
      <c r="C3027" s="69" t="s">
        <v>2695</v>
      </c>
      <c r="D3027" s="69" t="s">
        <v>13</v>
      </c>
      <c r="E3027" s="69" t="s">
        <v>202</v>
      </c>
      <c r="F3027" s="69" t="s">
        <v>2657</v>
      </c>
      <c r="G3027" s="69" t="s">
        <v>2658</v>
      </c>
      <c r="H3027" s="47">
        <v>121</v>
      </c>
      <c r="I3027" s="48">
        <v>163</v>
      </c>
      <c r="J3027" s="50"/>
      <c r="K3027" s="46">
        <v>815900</v>
      </c>
      <c r="L3027" s="49">
        <v>896177.61268051784</v>
      </c>
      <c r="M3027" s="50">
        <f t="shared" si="55"/>
        <v>14</v>
      </c>
      <c r="N3027" s="68" t="s">
        <v>349</v>
      </c>
    </row>
    <row r="3028" spans="1:14" ht="75" customHeight="1" x14ac:dyDescent="0.25">
      <c r="A3028" s="86">
        <v>3020</v>
      </c>
      <c r="B3028" s="50" t="s">
        <v>2694</v>
      </c>
      <c r="C3028" s="69" t="s">
        <v>2695</v>
      </c>
      <c r="D3028" s="69" t="s">
        <v>13</v>
      </c>
      <c r="E3028" s="69" t="s">
        <v>867</v>
      </c>
      <c r="F3028" s="87" t="s">
        <v>2719</v>
      </c>
      <c r="G3028" s="87" t="s">
        <v>2720</v>
      </c>
      <c r="H3028" s="47">
        <v>180</v>
      </c>
      <c r="I3028" s="48">
        <v>214</v>
      </c>
      <c r="J3028" s="50"/>
      <c r="K3028" s="49">
        <v>842185.01902499993</v>
      </c>
      <c r="L3028" s="49">
        <v>949668.92998659809</v>
      </c>
      <c r="M3028" s="50">
        <f t="shared" si="55"/>
        <v>15</v>
      </c>
      <c r="N3028" s="68" t="s">
        <v>349</v>
      </c>
    </row>
    <row r="3029" spans="1:14" ht="75" customHeight="1" x14ac:dyDescent="0.25">
      <c r="A3029" s="86">
        <v>3021</v>
      </c>
      <c r="B3029" s="50" t="s">
        <v>2694</v>
      </c>
      <c r="C3029" s="69" t="s">
        <v>2695</v>
      </c>
      <c r="D3029" s="69" t="s">
        <v>13</v>
      </c>
      <c r="E3029" s="69" t="s">
        <v>202</v>
      </c>
      <c r="F3029" s="69" t="s">
        <v>2659</v>
      </c>
      <c r="G3029" s="69" t="s">
        <v>2660</v>
      </c>
      <c r="H3029" s="47">
        <v>121</v>
      </c>
      <c r="I3029" s="48" t="s">
        <v>2579</v>
      </c>
      <c r="J3029" s="50"/>
      <c r="K3029" s="46">
        <v>849600</v>
      </c>
      <c r="L3029" s="49">
        <v>941758.67685969174</v>
      </c>
      <c r="M3029" s="50">
        <f t="shared" si="55"/>
        <v>16</v>
      </c>
      <c r="N3029" s="68" t="s">
        <v>349</v>
      </c>
    </row>
    <row r="3030" spans="1:14" ht="75" customHeight="1" x14ac:dyDescent="0.25">
      <c r="A3030" s="86">
        <v>3022</v>
      </c>
      <c r="B3030" s="50" t="s">
        <v>2694</v>
      </c>
      <c r="C3030" s="69" t="s">
        <v>2695</v>
      </c>
      <c r="D3030" s="69" t="s">
        <v>20</v>
      </c>
      <c r="E3030" s="44" t="s">
        <v>437</v>
      </c>
      <c r="F3030" s="69" t="s">
        <v>2721</v>
      </c>
      <c r="G3030" s="44" t="s">
        <v>2722</v>
      </c>
      <c r="H3030" s="50" t="s">
        <v>2656</v>
      </c>
      <c r="I3030" s="48">
        <v>198</v>
      </c>
      <c r="J3030" s="43"/>
      <c r="K3030" s="45">
        <v>865538.17185499996</v>
      </c>
      <c r="L3030" s="49">
        <v>911333.95703912445</v>
      </c>
      <c r="M3030" s="50">
        <f t="shared" si="55"/>
        <v>17</v>
      </c>
      <c r="N3030" s="68" t="s">
        <v>349</v>
      </c>
    </row>
    <row r="3031" spans="1:14" ht="75" customHeight="1" x14ac:dyDescent="0.25">
      <c r="A3031" s="86">
        <v>3023</v>
      </c>
      <c r="B3031" s="50" t="s">
        <v>2694</v>
      </c>
      <c r="C3031" s="69" t="s">
        <v>2695</v>
      </c>
      <c r="D3031" s="69" t="s">
        <v>13</v>
      </c>
      <c r="E3031" s="69" t="s">
        <v>202</v>
      </c>
      <c r="F3031" s="69" t="s">
        <v>2665</v>
      </c>
      <c r="G3031" s="69" t="s">
        <v>2666</v>
      </c>
      <c r="H3031" s="47">
        <v>121</v>
      </c>
      <c r="I3031" s="48">
        <v>164</v>
      </c>
      <c r="J3031" s="50"/>
      <c r="K3031" s="46">
        <v>880100</v>
      </c>
      <c r="L3031" s="49">
        <v>976396.31432152318</v>
      </c>
      <c r="M3031" s="50">
        <f t="shared" si="55"/>
        <v>18</v>
      </c>
      <c r="N3031" s="68" t="s">
        <v>349</v>
      </c>
    </row>
    <row r="3032" spans="1:14" ht="75" customHeight="1" x14ac:dyDescent="0.25">
      <c r="A3032" s="86">
        <v>3024</v>
      </c>
      <c r="B3032" s="50" t="s">
        <v>2694</v>
      </c>
      <c r="C3032" s="69" t="s">
        <v>2695</v>
      </c>
      <c r="D3032" s="69" t="s">
        <v>13</v>
      </c>
      <c r="E3032" s="69" t="s">
        <v>352</v>
      </c>
      <c r="F3032" s="69" t="s">
        <v>2723</v>
      </c>
      <c r="G3032" s="69" t="s">
        <v>2724</v>
      </c>
      <c r="H3032" s="47" t="s">
        <v>355</v>
      </c>
      <c r="I3032" s="48">
        <v>189</v>
      </c>
      <c r="J3032" s="50"/>
      <c r="K3032" s="46">
        <v>929968.98787786008</v>
      </c>
      <c r="L3032" s="49">
        <v>1023172.0273623012</v>
      </c>
      <c r="M3032" s="50">
        <f t="shared" si="55"/>
        <v>19</v>
      </c>
      <c r="N3032" s="68" t="s">
        <v>349</v>
      </c>
    </row>
    <row r="3033" spans="1:14" ht="75" customHeight="1" x14ac:dyDescent="0.25">
      <c r="A3033" s="86">
        <v>3025</v>
      </c>
      <c r="B3033" s="50" t="s">
        <v>2694</v>
      </c>
      <c r="C3033" s="69" t="s">
        <v>2695</v>
      </c>
      <c r="D3033" s="69" t="s">
        <v>7</v>
      </c>
      <c r="E3033" s="69" t="s">
        <v>2725</v>
      </c>
      <c r="F3033" s="69" t="s">
        <v>2726</v>
      </c>
      <c r="G3033" s="87" t="s">
        <v>2727</v>
      </c>
      <c r="H3033" s="47" t="s">
        <v>245</v>
      </c>
      <c r="I3033" s="48">
        <v>147</v>
      </c>
      <c r="J3033" s="50"/>
      <c r="K3033" s="49">
        <v>940000</v>
      </c>
      <c r="L3033" s="49">
        <v>939999.99999999988</v>
      </c>
      <c r="M3033" s="50">
        <f t="shared" si="55"/>
        <v>20</v>
      </c>
      <c r="N3033" s="68" t="s">
        <v>349</v>
      </c>
    </row>
    <row r="3034" spans="1:14" ht="75" customHeight="1" x14ac:dyDescent="0.25">
      <c r="A3034" s="86">
        <v>3026</v>
      </c>
      <c r="B3034" s="50" t="s">
        <v>2694</v>
      </c>
      <c r="C3034" s="69" t="s">
        <v>2695</v>
      </c>
      <c r="D3034" s="69" t="s">
        <v>13</v>
      </c>
      <c r="E3034" s="69" t="s">
        <v>867</v>
      </c>
      <c r="F3034" s="87" t="s">
        <v>2728</v>
      </c>
      <c r="G3034" s="87" t="s">
        <v>2729</v>
      </c>
      <c r="H3034" s="47">
        <v>180</v>
      </c>
      <c r="I3034" s="48">
        <v>214</v>
      </c>
      <c r="J3034" s="50"/>
      <c r="K3034" s="49">
        <v>964723.16902499995</v>
      </c>
      <c r="L3034" s="49">
        <v>1084955.6802159392</v>
      </c>
      <c r="M3034" s="50">
        <f t="shared" si="55"/>
        <v>21</v>
      </c>
      <c r="N3034" s="68" t="s">
        <v>349</v>
      </c>
    </row>
    <row r="3035" spans="1:14" ht="75" customHeight="1" x14ac:dyDescent="0.25">
      <c r="A3035" s="86">
        <v>3027</v>
      </c>
      <c r="B3035" s="50" t="s">
        <v>2694</v>
      </c>
      <c r="C3035" s="69" t="s">
        <v>2695</v>
      </c>
      <c r="D3035" s="69" t="s">
        <v>20</v>
      </c>
      <c r="E3035" s="69" t="s">
        <v>437</v>
      </c>
      <c r="F3035" s="69" t="s">
        <v>2730</v>
      </c>
      <c r="G3035" s="87" t="s">
        <v>2731</v>
      </c>
      <c r="H3035" s="50" t="s">
        <v>2656</v>
      </c>
      <c r="I3035" s="48">
        <v>198</v>
      </c>
      <c r="J3035" s="50"/>
      <c r="K3035" s="45">
        <v>993721.46207999997</v>
      </c>
      <c r="L3035" s="49">
        <v>1046299.448921109</v>
      </c>
      <c r="M3035" s="50">
        <f t="shared" si="55"/>
        <v>22</v>
      </c>
      <c r="N3035" s="68" t="s">
        <v>349</v>
      </c>
    </row>
    <row r="3036" spans="1:14" ht="75" customHeight="1" x14ac:dyDescent="0.25">
      <c r="A3036" s="86">
        <v>3028</v>
      </c>
      <c r="B3036" s="50" t="s">
        <v>2694</v>
      </c>
      <c r="C3036" s="69" t="s">
        <v>2695</v>
      </c>
      <c r="D3036" s="69" t="s">
        <v>7</v>
      </c>
      <c r="E3036" s="69" t="s">
        <v>2725</v>
      </c>
      <c r="F3036" s="69" t="s">
        <v>2732</v>
      </c>
      <c r="G3036" s="87" t="s">
        <v>2727</v>
      </c>
      <c r="H3036" s="47" t="s">
        <v>245</v>
      </c>
      <c r="I3036" s="48">
        <v>147</v>
      </c>
      <c r="J3036" s="50"/>
      <c r="K3036" s="49">
        <v>995700</v>
      </c>
      <c r="L3036" s="49">
        <v>995700</v>
      </c>
      <c r="M3036" s="50">
        <f t="shared" si="55"/>
        <v>23</v>
      </c>
      <c r="N3036" s="68" t="s">
        <v>349</v>
      </c>
    </row>
    <row r="3037" spans="1:14" ht="75" customHeight="1" x14ac:dyDescent="0.25">
      <c r="A3037" s="86">
        <v>3029</v>
      </c>
      <c r="B3037" s="50" t="s">
        <v>2694</v>
      </c>
      <c r="C3037" s="69" t="s">
        <v>2695</v>
      </c>
      <c r="D3037" s="69" t="s">
        <v>7</v>
      </c>
      <c r="E3037" s="69" t="s">
        <v>230</v>
      </c>
      <c r="F3037" s="69" t="s">
        <v>2733</v>
      </c>
      <c r="G3037" s="87" t="s">
        <v>2734</v>
      </c>
      <c r="H3037" s="47" t="s">
        <v>245</v>
      </c>
      <c r="I3037" s="48">
        <v>147</v>
      </c>
      <c r="J3037" s="50"/>
      <c r="K3037" s="49">
        <v>1110000</v>
      </c>
      <c r="L3037" s="49">
        <v>1109999.9999999998</v>
      </c>
      <c r="M3037" s="50">
        <f t="shared" si="55"/>
        <v>24</v>
      </c>
      <c r="N3037" s="68" t="s">
        <v>349</v>
      </c>
    </row>
    <row r="3038" spans="1:14" ht="75" customHeight="1" x14ac:dyDescent="0.25">
      <c r="A3038" s="86">
        <v>3030</v>
      </c>
      <c r="B3038" s="50" t="s">
        <v>2694</v>
      </c>
      <c r="C3038" s="69" t="s">
        <v>2695</v>
      </c>
      <c r="D3038" s="69" t="s">
        <v>13</v>
      </c>
      <c r="E3038" s="69" t="s">
        <v>867</v>
      </c>
      <c r="F3038" s="87" t="s">
        <v>2735</v>
      </c>
      <c r="G3038" s="87" t="s">
        <v>2736</v>
      </c>
      <c r="H3038" s="47">
        <v>180</v>
      </c>
      <c r="I3038" s="48">
        <v>214</v>
      </c>
      <c r="J3038" s="50"/>
      <c r="K3038" s="49">
        <v>1315321.229025</v>
      </c>
      <c r="L3038" s="49">
        <v>1481717.8869120402</v>
      </c>
      <c r="M3038" s="50">
        <f t="shared" si="55"/>
        <v>25</v>
      </c>
      <c r="N3038" s="68" t="s">
        <v>349</v>
      </c>
    </row>
    <row r="3039" spans="1:14" ht="75" customHeight="1" x14ac:dyDescent="0.25">
      <c r="A3039" s="86">
        <v>3031</v>
      </c>
      <c r="B3039" s="50" t="s">
        <v>2694</v>
      </c>
      <c r="C3039" s="50" t="s">
        <v>2695</v>
      </c>
      <c r="D3039" s="91" t="s">
        <v>17</v>
      </c>
      <c r="E3039" s="91" t="s">
        <v>106</v>
      </c>
      <c r="F3039" s="50" t="s">
        <v>2737</v>
      </c>
      <c r="G3039" s="50" t="s">
        <v>2738</v>
      </c>
      <c r="H3039" s="47">
        <v>78</v>
      </c>
      <c r="I3039" s="48">
        <v>173</v>
      </c>
      <c r="J3039" s="48"/>
      <c r="K3039" s="49">
        <v>1773748</v>
      </c>
      <c r="L3039" s="49">
        <v>2027920.1134884255</v>
      </c>
      <c r="M3039" s="50">
        <v>26</v>
      </c>
      <c r="N3039" s="68" t="s">
        <v>349</v>
      </c>
    </row>
    <row r="3040" spans="1:14" ht="75" customHeight="1" x14ac:dyDescent="0.25">
      <c r="A3040" s="86">
        <v>3032</v>
      </c>
      <c r="B3040" s="50" t="s">
        <v>2739</v>
      </c>
      <c r="C3040" s="69" t="s">
        <v>2740</v>
      </c>
      <c r="D3040" s="69" t="s">
        <v>27</v>
      </c>
      <c r="E3040" s="69" t="s">
        <v>2741</v>
      </c>
      <c r="F3040" s="69" t="s">
        <v>2742</v>
      </c>
      <c r="G3040" s="87" t="s">
        <v>2743</v>
      </c>
      <c r="H3040" s="47">
        <v>60</v>
      </c>
      <c r="I3040" s="48">
        <v>174</v>
      </c>
      <c r="J3040" s="50"/>
      <c r="K3040" s="49">
        <v>433066.7</v>
      </c>
      <c r="L3040" s="49">
        <v>458697.16913627501</v>
      </c>
      <c r="M3040" s="50">
        <f t="shared" ref="M3040:M3058" si="56">IF(B3040=B3039,M3039+1,1)</f>
        <v>1</v>
      </c>
      <c r="N3040" s="68" t="s">
        <v>3974</v>
      </c>
    </row>
    <row r="3041" spans="1:14" ht="75" customHeight="1" x14ac:dyDescent="0.25">
      <c r="A3041" s="86">
        <v>3033</v>
      </c>
      <c r="B3041" s="50" t="s">
        <v>2739</v>
      </c>
      <c r="C3041" s="69" t="s">
        <v>2740</v>
      </c>
      <c r="D3041" s="69" t="s">
        <v>27</v>
      </c>
      <c r="E3041" s="69" t="s">
        <v>2741</v>
      </c>
      <c r="F3041" s="69" t="s">
        <v>2744</v>
      </c>
      <c r="G3041" s="87" t="s">
        <v>2745</v>
      </c>
      <c r="H3041" s="47">
        <v>60</v>
      </c>
      <c r="I3041" s="48">
        <v>174</v>
      </c>
      <c r="J3041" s="50"/>
      <c r="K3041" s="49">
        <v>477406.10000000003</v>
      </c>
      <c r="L3041" s="49">
        <v>505660.736783478</v>
      </c>
      <c r="M3041" s="50">
        <f t="shared" si="56"/>
        <v>2</v>
      </c>
      <c r="N3041" s="68" t="s">
        <v>3974</v>
      </c>
    </row>
    <row r="3042" spans="1:14" ht="75" customHeight="1" x14ac:dyDescent="0.25">
      <c r="A3042" s="86">
        <v>3034</v>
      </c>
      <c r="B3042" s="50" t="s">
        <v>2739</v>
      </c>
      <c r="C3042" s="69" t="s">
        <v>2740</v>
      </c>
      <c r="D3042" s="69" t="s">
        <v>76</v>
      </c>
      <c r="E3042" s="69" t="s">
        <v>77</v>
      </c>
      <c r="F3042" s="69" t="s">
        <v>2746</v>
      </c>
      <c r="G3042" s="87" t="s">
        <v>2747</v>
      </c>
      <c r="H3042" s="47" t="s">
        <v>80</v>
      </c>
      <c r="I3042" s="48">
        <v>179</v>
      </c>
      <c r="J3042" s="50"/>
      <c r="K3042" s="49">
        <v>622367.35</v>
      </c>
      <c r="L3042" s="49">
        <v>660634.32137009979</v>
      </c>
      <c r="M3042" s="50">
        <f t="shared" si="56"/>
        <v>3</v>
      </c>
      <c r="N3042" s="68" t="s">
        <v>3974</v>
      </c>
    </row>
    <row r="3043" spans="1:14" ht="75" customHeight="1" x14ac:dyDescent="0.25">
      <c r="A3043" s="86">
        <v>3035</v>
      </c>
      <c r="B3043" s="50" t="s">
        <v>2739</v>
      </c>
      <c r="C3043" s="69" t="s">
        <v>2740</v>
      </c>
      <c r="D3043" s="69" t="s">
        <v>76</v>
      </c>
      <c r="E3043" s="69" t="s">
        <v>77</v>
      </c>
      <c r="F3043" s="69" t="s">
        <v>2748</v>
      </c>
      <c r="G3043" s="87" t="s">
        <v>2749</v>
      </c>
      <c r="H3043" s="47" t="s">
        <v>80</v>
      </c>
      <c r="I3043" s="48">
        <v>190</v>
      </c>
      <c r="J3043" s="50"/>
      <c r="K3043" s="49">
        <v>646490.9</v>
      </c>
      <c r="L3043" s="49">
        <v>686828.63666190556</v>
      </c>
      <c r="M3043" s="50">
        <f t="shared" si="56"/>
        <v>4</v>
      </c>
      <c r="N3043" s="68" t="s">
        <v>3974</v>
      </c>
    </row>
    <row r="3044" spans="1:14" ht="75" customHeight="1" x14ac:dyDescent="0.25">
      <c r="A3044" s="86">
        <v>3036</v>
      </c>
      <c r="B3044" s="50" t="s">
        <v>2739</v>
      </c>
      <c r="C3044" s="69" t="s">
        <v>2740</v>
      </c>
      <c r="D3044" s="69" t="s">
        <v>138</v>
      </c>
      <c r="E3044" s="69" t="s">
        <v>1087</v>
      </c>
      <c r="F3044" s="69" t="s">
        <v>2750</v>
      </c>
      <c r="G3044" s="69" t="s">
        <v>2751</v>
      </c>
      <c r="H3044" s="47" t="s">
        <v>128</v>
      </c>
      <c r="I3044" s="114">
        <v>214</v>
      </c>
      <c r="J3044" s="50"/>
      <c r="K3044" s="49">
        <v>789990</v>
      </c>
      <c r="L3044" s="49">
        <v>782053.67983633466</v>
      </c>
      <c r="M3044" s="50">
        <f t="shared" si="56"/>
        <v>5</v>
      </c>
      <c r="N3044" s="68" t="s">
        <v>349</v>
      </c>
    </row>
    <row r="3045" spans="1:14" ht="75" customHeight="1" x14ac:dyDescent="0.25">
      <c r="A3045" s="86">
        <v>3037</v>
      </c>
      <c r="B3045" s="50" t="s">
        <v>2739</v>
      </c>
      <c r="C3045" s="69" t="s">
        <v>2740</v>
      </c>
      <c r="D3045" s="69" t="s">
        <v>8</v>
      </c>
      <c r="E3045" s="69" t="s">
        <v>388</v>
      </c>
      <c r="F3045" s="69" t="s">
        <v>2752</v>
      </c>
      <c r="G3045" s="87" t="s">
        <v>2753</v>
      </c>
      <c r="H3045" s="47" t="s">
        <v>391</v>
      </c>
      <c r="I3045" s="48">
        <v>189</v>
      </c>
      <c r="J3045" s="50"/>
      <c r="K3045" s="46">
        <v>800000</v>
      </c>
      <c r="L3045" s="49">
        <v>914637.30518131109</v>
      </c>
      <c r="M3045" s="50">
        <f t="shared" si="56"/>
        <v>6</v>
      </c>
      <c r="N3045" s="68" t="s">
        <v>349</v>
      </c>
    </row>
    <row r="3046" spans="1:14" ht="75" customHeight="1" x14ac:dyDescent="0.25">
      <c r="A3046" s="86">
        <v>3038</v>
      </c>
      <c r="B3046" s="50" t="s">
        <v>2739</v>
      </c>
      <c r="C3046" s="69" t="s">
        <v>2740</v>
      </c>
      <c r="D3046" s="69" t="s">
        <v>138</v>
      </c>
      <c r="E3046" s="69" t="s">
        <v>1087</v>
      </c>
      <c r="F3046" s="69" t="s">
        <v>2750</v>
      </c>
      <c r="G3046" s="69" t="s">
        <v>2754</v>
      </c>
      <c r="H3046" s="47" t="s">
        <v>128</v>
      </c>
      <c r="I3046" s="114">
        <v>214</v>
      </c>
      <c r="J3046" s="50"/>
      <c r="K3046" s="49">
        <v>809990</v>
      </c>
      <c r="L3046" s="49">
        <v>801852.75779520348</v>
      </c>
      <c r="M3046" s="50">
        <f t="shared" si="56"/>
        <v>7</v>
      </c>
      <c r="N3046" s="68" t="s">
        <v>349</v>
      </c>
    </row>
    <row r="3047" spans="1:14" ht="75" customHeight="1" x14ac:dyDescent="0.25">
      <c r="A3047" s="86">
        <v>3039</v>
      </c>
      <c r="B3047" s="50" t="s">
        <v>2739</v>
      </c>
      <c r="C3047" s="69" t="s">
        <v>2740</v>
      </c>
      <c r="D3047" s="69" t="s">
        <v>8</v>
      </c>
      <c r="E3047" s="69" t="s">
        <v>388</v>
      </c>
      <c r="F3047" s="69" t="s">
        <v>2755</v>
      </c>
      <c r="G3047" s="87" t="s">
        <v>2756</v>
      </c>
      <c r="H3047" s="47" t="s">
        <v>391</v>
      </c>
      <c r="I3047" s="48">
        <v>189</v>
      </c>
      <c r="J3047" s="50"/>
      <c r="K3047" s="46">
        <v>855000</v>
      </c>
      <c r="L3047" s="49">
        <v>977518.61991252634</v>
      </c>
      <c r="M3047" s="50">
        <f t="shared" si="56"/>
        <v>8</v>
      </c>
      <c r="N3047" s="68" t="s">
        <v>349</v>
      </c>
    </row>
    <row r="3048" spans="1:14" ht="75" customHeight="1" x14ac:dyDescent="0.25">
      <c r="A3048" s="86">
        <v>3040</v>
      </c>
      <c r="B3048" s="50" t="s">
        <v>2739</v>
      </c>
      <c r="C3048" s="69" t="s">
        <v>2740</v>
      </c>
      <c r="D3048" s="69" t="s">
        <v>27</v>
      </c>
      <c r="E3048" s="69" t="s">
        <v>2757</v>
      </c>
      <c r="F3048" s="69" t="s">
        <v>2758</v>
      </c>
      <c r="G3048" s="87" t="s">
        <v>2759</v>
      </c>
      <c r="H3048" s="47" t="s">
        <v>399</v>
      </c>
      <c r="I3048" s="48">
        <v>177</v>
      </c>
      <c r="J3048" s="50"/>
      <c r="K3048" s="49">
        <v>872311.53</v>
      </c>
      <c r="L3048" s="49">
        <v>923938.11257234239</v>
      </c>
      <c r="M3048" s="50">
        <f t="shared" si="56"/>
        <v>9</v>
      </c>
      <c r="N3048" s="68" t="s">
        <v>349</v>
      </c>
    </row>
    <row r="3049" spans="1:14" ht="75" customHeight="1" x14ac:dyDescent="0.25">
      <c r="A3049" s="86">
        <v>3041</v>
      </c>
      <c r="B3049" s="50" t="s">
        <v>2739</v>
      </c>
      <c r="C3049" s="69" t="s">
        <v>2740</v>
      </c>
      <c r="D3049" s="69" t="s">
        <v>27</v>
      </c>
      <c r="E3049" s="69" t="s">
        <v>2757</v>
      </c>
      <c r="F3049" s="69" t="s">
        <v>2760</v>
      </c>
      <c r="G3049" s="87" t="s">
        <v>2761</v>
      </c>
      <c r="H3049" s="47" t="s">
        <v>399</v>
      </c>
      <c r="I3049" s="48">
        <v>162</v>
      </c>
      <c r="J3049" s="50"/>
      <c r="K3049" s="49">
        <v>882557.71779854188</v>
      </c>
      <c r="L3049" s="49">
        <v>934790.70719028392</v>
      </c>
      <c r="M3049" s="50">
        <f t="shared" si="56"/>
        <v>10</v>
      </c>
      <c r="N3049" s="68" t="s">
        <v>349</v>
      </c>
    </row>
    <row r="3050" spans="1:14" ht="75" customHeight="1" x14ac:dyDescent="0.25">
      <c r="A3050" s="86">
        <v>3042</v>
      </c>
      <c r="B3050" s="50" t="s">
        <v>2739</v>
      </c>
      <c r="C3050" s="69" t="s">
        <v>2740</v>
      </c>
      <c r="D3050" s="69" t="s">
        <v>27</v>
      </c>
      <c r="E3050" s="69" t="s">
        <v>2757</v>
      </c>
      <c r="F3050" s="69" t="s">
        <v>2760</v>
      </c>
      <c r="G3050" s="87" t="s">
        <v>2761</v>
      </c>
      <c r="H3050" s="47" t="s">
        <v>399</v>
      </c>
      <c r="I3050" s="48">
        <v>162</v>
      </c>
      <c r="J3050" s="50"/>
      <c r="K3050" s="49">
        <v>882557.71779854188</v>
      </c>
      <c r="L3050" s="49">
        <v>934790.70719028392</v>
      </c>
      <c r="M3050" s="50">
        <f t="shared" si="56"/>
        <v>11</v>
      </c>
      <c r="N3050" s="68" t="s">
        <v>349</v>
      </c>
    </row>
    <row r="3051" spans="1:14" ht="75" customHeight="1" x14ac:dyDescent="0.25">
      <c r="A3051" s="86">
        <v>3043</v>
      </c>
      <c r="B3051" s="50" t="s">
        <v>2739</v>
      </c>
      <c r="C3051" s="69" t="s">
        <v>2740</v>
      </c>
      <c r="D3051" s="69" t="s">
        <v>27</v>
      </c>
      <c r="E3051" s="69" t="s">
        <v>2757</v>
      </c>
      <c r="F3051" s="69" t="s">
        <v>2762</v>
      </c>
      <c r="G3051" s="87" t="s">
        <v>2763</v>
      </c>
      <c r="H3051" s="47" t="s">
        <v>399</v>
      </c>
      <c r="I3051" s="48">
        <v>177</v>
      </c>
      <c r="J3051" s="50"/>
      <c r="K3051" s="49">
        <v>949716.52</v>
      </c>
      <c r="L3051" s="49">
        <v>1005924.2126119474</v>
      </c>
      <c r="M3051" s="50">
        <f t="shared" si="56"/>
        <v>12</v>
      </c>
      <c r="N3051" s="68" t="s">
        <v>349</v>
      </c>
    </row>
    <row r="3052" spans="1:14" ht="75" customHeight="1" x14ac:dyDescent="0.25">
      <c r="A3052" s="86">
        <v>3044</v>
      </c>
      <c r="B3052" s="50" t="s">
        <v>2739</v>
      </c>
      <c r="C3052" s="69" t="s">
        <v>2740</v>
      </c>
      <c r="D3052" s="69" t="s">
        <v>8</v>
      </c>
      <c r="E3052" s="69" t="s">
        <v>388</v>
      </c>
      <c r="F3052" s="69" t="s">
        <v>2764</v>
      </c>
      <c r="G3052" s="87" t="s">
        <v>2765</v>
      </c>
      <c r="H3052" s="47" t="s">
        <v>391</v>
      </c>
      <c r="I3052" s="48">
        <v>189</v>
      </c>
      <c r="J3052" s="50"/>
      <c r="K3052" s="46">
        <v>1025000</v>
      </c>
      <c r="L3052" s="49">
        <v>1171879.047263555</v>
      </c>
      <c r="M3052" s="50">
        <f t="shared" si="56"/>
        <v>13</v>
      </c>
      <c r="N3052" s="68" t="s">
        <v>349</v>
      </c>
    </row>
    <row r="3053" spans="1:14" ht="75" customHeight="1" x14ac:dyDescent="0.25">
      <c r="A3053" s="86">
        <v>3045</v>
      </c>
      <c r="B3053" s="50" t="s">
        <v>2739</v>
      </c>
      <c r="C3053" s="69" t="s">
        <v>2740</v>
      </c>
      <c r="D3053" s="69" t="s">
        <v>8</v>
      </c>
      <c r="E3053" s="69" t="s">
        <v>388</v>
      </c>
      <c r="F3053" s="69" t="s">
        <v>2766</v>
      </c>
      <c r="G3053" s="87" t="s">
        <v>116</v>
      </c>
      <c r="H3053" s="47" t="s">
        <v>391</v>
      </c>
      <c r="I3053" s="48">
        <v>189</v>
      </c>
      <c r="J3053" s="50"/>
      <c r="K3053" s="46">
        <v>1150000</v>
      </c>
      <c r="L3053" s="49">
        <v>1314791.1261981349</v>
      </c>
      <c r="M3053" s="50">
        <f t="shared" si="56"/>
        <v>14</v>
      </c>
      <c r="N3053" s="68" t="s">
        <v>349</v>
      </c>
    </row>
    <row r="3054" spans="1:14" ht="75" customHeight="1" x14ac:dyDescent="0.25">
      <c r="A3054" s="86">
        <v>3046</v>
      </c>
      <c r="B3054" s="50" t="s">
        <v>2767</v>
      </c>
      <c r="C3054" s="69" t="s">
        <v>2768</v>
      </c>
      <c r="D3054" s="69" t="s">
        <v>27</v>
      </c>
      <c r="E3054" s="69" t="s">
        <v>2741</v>
      </c>
      <c r="F3054" s="69" t="s">
        <v>2769</v>
      </c>
      <c r="G3054" s="87" t="s">
        <v>2770</v>
      </c>
      <c r="H3054" s="47">
        <v>60</v>
      </c>
      <c r="I3054" s="48">
        <v>182</v>
      </c>
      <c r="J3054" s="50"/>
      <c r="K3054" s="49">
        <v>524580.5</v>
      </c>
      <c r="L3054" s="49">
        <v>555627.09008587303</v>
      </c>
      <c r="M3054" s="50">
        <f t="shared" si="56"/>
        <v>1</v>
      </c>
      <c r="N3054" s="68" t="s">
        <v>3974</v>
      </c>
    </row>
    <row r="3055" spans="1:14" ht="75" customHeight="1" x14ac:dyDescent="0.25">
      <c r="A3055" s="86">
        <v>3047</v>
      </c>
      <c r="B3055" s="50" t="s">
        <v>2767</v>
      </c>
      <c r="C3055" s="69" t="s">
        <v>2768</v>
      </c>
      <c r="D3055" s="69" t="s">
        <v>27</v>
      </c>
      <c r="E3055" s="69" t="s">
        <v>2741</v>
      </c>
      <c r="F3055" s="69" t="s">
        <v>2771</v>
      </c>
      <c r="G3055" s="87" t="s">
        <v>2772</v>
      </c>
      <c r="H3055" s="47">
        <v>60</v>
      </c>
      <c r="I3055" s="48">
        <v>182</v>
      </c>
      <c r="J3055" s="50"/>
      <c r="K3055" s="49">
        <v>558317</v>
      </c>
      <c r="L3055" s="49">
        <v>591360.23938265769</v>
      </c>
      <c r="M3055" s="50">
        <f t="shared" si="56"/>
        <v>2</v>
      </c>
      <c r="N3055" s="68" t="s">
        <v>3974</v>
      </c>
    </row>
    <row r="3056" spans="1:14" ht="75" customHeight="1" x14ac:dyDescent="0.25">
      <c r="A3056" s="86">
        <v>3048</v>
      </c>
      <c r="B3056" s="50" t="s">
        <v>2767</v>
      </c>
      <c r="C3056" s="69" t="s">
        <v>2768</v>
      </c>
      <c r="D3056" s="69" t="s">
        <v>76</v>
      </c>
      <c r="E3056" s="69" t="s">
        <v>77</v>
      </c>
      <c r="F3056" s="69" t="s">
        <v>2773</v>
      </c>
      <c r="G3056" s="87" t="s">
        <v>2774</v>
      </c>
      <c r="H3056" s="47" t="s">
        <v>80</v>
      </c>
      <c r="I3056" s="48">
        <v>201</v>
      </c>
      <c r="J3056" s="50"/>
      <c r="K3056" s="49">
        <v>677669.7</v>
      </c>
      <c r="L3056" s="49">
        <v>718202.05498194555</v>
      </c>
      <c r="M3056" s="50">
        <f t="shared" si="56"/>
        <v>3</v>
      </c>
      <c r="N3056" s="68" t="s">
        <v>3974</v>
      </c>
    </row>
    <row r="3057" spans="1:14" ht="75" customHeight="1" x14ac:dyDescent="0.25">
      <c r="A3057" s="86">
        <v>3049</v>
      </c>
      <c r="B3057" s="50" t="s">
        <v>2767</v>
      </c>
      <c r="C3057" s="69" t="s">
        <v>2768</v>
      </c>
      <c r="D3057" s="69" t="s">
        <v>138</v>
      </c>
      <c r="E3057" s="69" t="s">
        <v>1087</v>
      </c>
      <c r="F3057" s="69" t="s">
        <v>2750</v>
      </c>
      <c r="G3057" s="69" t="s">
        <v>2775</v>
      </c>
      <c r="H3057" s="47">
        <v>30</v>
      </c>
      <c r="I3057" s="114">
        <v>214</v>
      </c>
      <c r="J3057" s="50"/>
      <c r="K3057" s="49">
        <v>874990</v>
      </c>
      <c r="L3057" s="49">
        <v>866199.76116152678</v>
      </c>
      <c r="M3057" s="50">
        <f t="shared" si="56"/>
        <v>4</v>
      </c>
      <c r="N3057" s="68" t="s">
        <v>349</v>
      </c>
    </row>
    <row r="3058" spans="1:14" ht="75" customHeight="1" x14ac:dyDescent="0.25">
      <c r="A3058" s="86">
        <v>3050</v>
      </c>
      <c r="B3058" s="50" t="s">
        <v>2767</v>
      </c>
      <c r="C3058" s="69" t="s">
        <v>2768</v>
      </c>
      <c r="D3058" s="69" t="s">
        <v>138</v>
      </c>
      <c r="E3058" s="69" t="s">
        <v>1087</v>
      </c>
      <c r="F3058" s="69" t="s">
        <v>2750</v>
      </c>
      <c r="G3058" s="69" t="s">
        <v>2776</v>
      </c>
      <c r="H3058" s="47">
        <v>30</v>
      </c>
      <c r="I3058" s="114">
        <v>214</v>
      </c>
      <c r="J3058" s="50"/>
      <c r="K3058" s="49">
        <v>904990</v>
      </c>
      <c r="L3058" s="49">
        <v>895898.37809982989</v>
      </c>
      <c r="M3058" s="50">
        <f t="shared" si="56"/>
        <v>5</v>
      </c>
      <c r="N3058" s="68" t="s">
        <v>349</v>
      </c>
    </row>
    <row r="3059" spans="1:14" ht="75" customHeight="1" x14ac:dyDescent="0.25">
      <c r="A3059" s="86">
        <v>3051</v>
      </c>
      <c r="B3059" s="50" t="s">
        <v>2777</v>
      </c>
      <c r="C3059" s="50" t="s">
        <v>2778</v>
      </c>
      <c r="D3059" s="91" t="s">
        <v>12</v>
      </c>
      <c r="E3059" s="91" t="s">
        <v>445</v>
      </c>
      <c r="F3059" s="50" t="s">
        <v>2779</v>
      </c>
      <c r="G3059" s="50" t="s">
        <v>2780</v>
      </c>
      <c r="H3059" s="47">
        <v>120</v>
      </c>
      <c r="I3059" s="48">
        <v>174</v>
      </c>
      <c r="J3059" s="48"/>
      <c r="K3059" s="49">
        <v>586098.03</v>
      </c>
      <c r="L3059" s="49">
        <v>582211.94958780939</v>
      </c>
      <c r="M3059" s="50">
        <v>1</v>
      </c>
      <c r="N3059" s="68" t="s">
        <v>3974</v>
      </c>
    </row>
    <row r="3060" spans="1:14" ht="75" customHeight="1" x14ac:dyDescent="0.25">
      <c r="A3060" s="86">
        <v>3052</v>
      </c>
      <c r="B3060" s="50" t="s">
        <v>2777</v>
      </c>
      <c r="C3060" s="69" t="s">
        <v>2778</v>
      </c>
      <c r="D3060" s="69" t="s">
        <v>12</v>
      </c>
      <c r="E3060" s="69" t="s">
        <v>445</v>
      </c>
      <c r="F3060" s="69" t="s">
        <v>2781</v>
      </c>
      <c r="G3060" s="87" t="s">
        <v>2782</v>
      </c>
      <c r="H3060" s="47">
        <v>120</v>
      </c>
      <c r="I3060" s="48">
        <v>174</v>
      </c>
      <c r="J3060" s="50"/>
      <c r="K3060" s="49">
        <v>589398.53</v>
      </c>
      <c r="L3060" s="49">
        <v>585135.29639525432</v>
      </c>
      <c r="M3060" s="50">
        <f>IF(B3060=B3058,M3058+1,1)</f>
        <v>1</v>
      </c>
      <c r="N3060" s="68" t="s">
        <v>3974</v>
      </c>
    </row>
    <row r="3061" spans="1:14" ht="75" customHeight="1" x14ac:dyDescent="0.25">
      <c r="A3061" s="86">
        <v>3053</v>
      </c>
      <c r="B3061" s="50" t="s">
        <v>2777</v>
      </c>
      <c r="C3061" s="69" t="s">
        <v>2778</v>
      </c>
      <c r="D3061" s="69" t="s">
        <v>27</v>
      </c>
      <c r="E3061" s="69" t="s">
        <v>379</v>
      </c>
      <c r="F3061" s="69" t="s">
        <v>2783</v>
      </c>
      <c r="G3061" s="87" t="s">
        <v>2784</v>
      </c>
      <c r="H3061" s="47">
        <v>120</v>
      </c>
      <c r="I3061" s="48">
        <v>188</v>
      </c>
      <c r="J3061" s="50"/>
      <c r="K3061" s="49">
        <v>635918.98</v>
      </c>
      <c r="L3061" s="49">
        <v>727044.02772606013</v>
      </c>
      <c r="M3061" s="50">
        <f t="shared" ref="M3061:M3103" si="57">IF(B3061=B3060,M3060+1,1)</f>
        <v>2</v>
      </c>
      <c r="N3061" s="68" t="s">
        <v>3974</v>
      </c>
    </row>
    <row r="3062" spans="1:14" ht="75" customHeight="1" x14ac:dyDescent="0.25">
      <c r="A3062" s="86">
        <v>3054</v>
      </c>
      <c r="B3062" s="50" t="s">
        <v>2777</v>
      </c>
      <c r="C3062" s="69" t="s">
        <v>2778</v>
      </c>
      <c r="D3062" s="69" t="s">
        <v>76</v>
      </c>
      <c r="E3062" s="69" t="s">
        <v>77</v>
      </c>
      <c r="F3062" s="69" t="s">
        <v>2785</v>
      </c>
      <c r="G3062" s="87" t="s">
        <v>2786</v>
      </c>
      <c r="H3062" s="47" t="s">
        <v>80</v>
      </c>
      <c r="I3062" s="48">
        <v>166</v>
      </c>
      <c r="J3062" s="50"/>
      <c r="K3062" s="49">
        <v>767259.3</v>
      </c>
      <c r="L3062" s="49">
        <v>767259.3</v>
      </c>
      <c r="M3062" s="50">
        <f t="shared" si="57"/>
        <v>3</v>
      </c>
      <c r="N3062" s="68" t="s">
        <v>349</v>
      </c>
    </row>
    <row r="3063" spans="1:14" ht="75" customHeight="1" x14ac:dyDescent="0.25">
      <c r="A3063" s="86">
        <v>3055</v>
      </c>
      <c r="B3063" s="50" t="s">
        <v>2777</v>
      </c>
      <c r="C3063" s="69" t="s">
        <v>2778</v>
      </c>
      <c r="D3063" s="87" t="s">
        <v>76</v>
      </c>
      <c r="E3063" s="87" t="s">
        <v>95</v>
      </c>
      <c r="F3063" s="87" t="s">
        <v>2787</v>
      </c>
      <c r="G3063" s="87" t="s">
        <v>2788</v>
      </c>
      <c r="H3063" s="47" t="s">
        <v>80</v>
      </c>
      <c r="I3063" s="48">
        <v>161</v>
      </c>
      <c r="J3063" s="50"/>
      <c r="K3063" s="49">
        <v>896106.45</v>
      </c>
      <c r="L3063" s="49">
        <v>896106.45</v>
      </c>
      <c r="M3063" s="50">
        <f t="shared" si="57"/>
        <v>4</v>
      </c>
      <c r="N3063" s="68" t="s">
        <v>349</v>
      </c>
    </row>
    <row r="3064" spans="1:14" ht="75" customHeight="1" x14ac:dyDescent="0.25">
      <c r="A3064" s="86">
        <v>3056</v>
      </c>
      <c r="B3064" s="50" t="s">
        <v>2789</v>
      </c>
      <c r="C3064" s="69" t="s">
        <v>2790</v>
      </c>
      <c r="D3064" s="69" t="s">
        <v>12</v>
      </c>
      <c r="E3064" s="69" t="s">
        <v>445</v>
      </c>
      <c r="F3064" s="69" t="s">
        <v>2791</v>
      </c>
      <c r="G3064" s="87" t="s">
        <v>2792</v>
      </c>
      <c r="H3064" s="47">
        <v>120</v>
      </c>
      <c r="I3064" s="48">
        <v>183</v>
      </c>
      <c r="J3064" s="50"/>
      <c r="K3064" s="49">
        <v>685359.13</v>
      </c>
      <c r="L3064" s="49">
        <v>680608.35044188914</v>
      </c>
      <c r="M3064" s="50">
        <f t="shared" si="57"/>
        <v>1</v>
      </c>
      <c r="N3064" s="68" t="s">
        <v>3974</v>
      </c>
    </row>
    <row r="3065" spans="1:14" ht="75" customHeight="1" x14ac:dyDescent="0.25">
      <c r="A3065" s="86">
        <v>3057</v>
      </c>
      <c r="B3065" s="50" t="s">
        <v>2789</v>
      </c>
      <c r="C3065" s="69" t="s">
        <v>2790</v>
      </c>
      <c r="D3065" s="69" t="s">
        <v>138</v>
      </c>
      <c r="E3065" s="69" t="s">
        <v>1087</v>
      </c>
      <c r="F3065" s="69" t="s">
        <v>2793</v>
      </c>
      <c r="G3065" s="69" t="s">
        <v>2794</v>
      </c>
      <c r="H3065" s="47">
        <v>30</v>
      </c>
      <c r="I3065" s="114">
        <v>185</v>
      </c>
      <c r="J3065" s="50"/>
      <c r="K3065" s="49">
        <v>738950</v>
      </c>
      <c r="L3065" s="49">
        <v>731526.43288530177</v>
      </c>
      <c r="M3065" s="50">
        <f t="shared" si="57"/>
        <v>2</v>
      </c>
      <c r="N3065" s="68" t="s">
        <v>3974</v>
      </c>
    </row>
    <row r="3066" spans="1:14" ht="75" customHeight="1" x14ac:dyDescent="0.25">
      <c r="A3066" s="86">
        <v>3058</v>
      </c>
      <c r="B3066" s="50" t="s">
        <v>2789</v>
      </c>
      <c r="C3066" s="69" t="s">
        <v>2790</v>
      </c>
      <c r="D3066" s="69" t="s">
        <v>138</v>
      </c>
      <c r="E3066" s="69" t="s">
        <v>1087</v>
      </c>
      <c r="F3066" s="69" t="s">
        <v>2793</v>
      </c>
      <c r="G3066" s="69" t="s">
        <v>2794</v>
      </c>
      <c r="H3066" s="47">
        <v>30</v>
      </c>
      <c r="I3066" s="114">
        <v>185</v>
      </c>
      <c r="J3066" s="50"/>
      <c r="K3066" s="49">
        <v>790950</v>
      </c>
      <c r="L3066" s="49">
        <v>783004.03557836055</v>
      </c>
      <c r="M3066" s="50">
        <f t="shared" si="57"/>
        <v>3</v>
      </c>
      <c r="N3066" s="68" t="s">
        <v>349</v>
      </c>
    </row>
    <row r="3067" spans="1:14" ht="75" customHeight="1" x14ac:dyDescent="0.25">
      <c r="A3067" s="86">
        <v>3059</v>
      </c>
      <c r="B3067" s="50" t="s">
        <v>2789</v>
      </c>
      <c r="C3067" s="69" t="s">
        <v>2790</v>
      </c>
      <c r="D3067" s="69" t="s">
        <v>138</v>
      </c>
      <c r="E3067" s="69" t="s">
        <v>1087</v>
      </c>
      <c r="F3067" s="69" t="s">
        <v>2793</v>
      </c>
      <c r="G3067" s="69" t="s">
        <v>2794</v>
      </c>
      <c r="H3067" s="47">
        <v>30</v>
      </c>
      <c r="I3067" s="114">
        <v>185</v>
      </c>
      <c r="J3067" s="50"/>
      <c r="K3067" s="49">
        <v>800950</v>
      </c>
      <c r="L3067" s="49">
        <v>792903.57455779472</v>
      </c>
      <c r="M3067" s="50">
        <f t="shared" si="57"/>
        <v>4</v>
      </c>
      <c r="N3067" s="68" t="s">
        <v>349</v>
      </c>
    </row>
    <row r="3068" spans="1:14" ht="75" customHeight="1" x14ac:dyDescent="0.25">
      <c r="A3068" s="86">
        <v>3060</v>
      </c>
      <c r="B3068" s="50" t="s">
        <v>2789</v>
      </c>
      <c r="C3068" s="69" t="s">
        <v>2790</v>
      </c>
      <c r="D3068" s="69" t="s">
        <v>138</v>
      </c>
      <c r="E3068" s="69" t="s">
        <v>1087</v>
      </c>
      <c r="F3068" s="69" t="s">
        <v>2793</v>
      </c>
      <c r="G3068" s="69" t="s">
        <v>2794</v>
      </c>
      <c r="H3068" s="47">
        <v>30</v>
      </c>
      <c r="I3068" s="114">
        <v>185</v>
      </c>
      <c r="J3068" s="50"/>
      <c r="K3068" s="49">
        <v>821950</v>
      </c>
      <c r="L3068" s="49">
        <v>813692.60641460691</v>
      </c>
      <c r="M3068" s="50">
        <f t="shared" si="57"/>
        <v>5</v>
      </c>
      <c r="N3068" s="68" t="s">
        <v>349</v>
      </c>
    </row>
    <row r="3069" spans="1:14" ht="75" customHeight="1" x14ac:dyDescent="0.25">
      <c r="A3069" s="86">
        <v>3061</v>
      </c>
      <c r="B3069" s="50" t="s">
        <v>2789</v>
      </c>
      <c r="C3069" s="69" t="s">
        <v>2790</v>
      </c>
      <c r="D3069" s="69" t="s">
        <v>138</v>
      </c>
      <c r="E3069" s="69" t="s">
        <v>1087</v>
      </c>
      <c r="F3069" s="69" t="s">
        <v>2793</v>
      </c>
      <c r="G3069" s="69" t="s">
        <v>2794</v>
      </c>
      <c r="H3069" s="47">
        <v>30</v>
      </c>
      <c r="I3069" s="114">
        <v>185</v>
      </c>
      <c r="J3069" s="50"/>
      <c r="K3069" s="49">
        <v>852950</v>
      </c>
      <c r="L3069" s="49">
        <v>844381.17725085327</v>
      </c>
      <c r="M3069" s="50">
        <f t="shared" si="57"/>
        <v>6</v>
      </c>
      <c r="N3069" s="68" t="s">
        <v>349</v>
      </c>
    </row>
    <row r="3070" spans="1:14" ht="75" customHeight="1" x14ac:dyDescent="0.25">
      <c r="A3070" s="86">
        <v>3062</v>
      </c>
      <c r="B3070" s="50" t="s">
        <v>2795</v>
      </c>
      <c r="C3070" s="69" t="s">
        <v>2796</v>
      </c>
      <c r="D3070" s="69" t="s">
        <v>76</v>
      </c>
      <c r="E3070" s="69" t="s">
        <v>77</v>
      </c>
      <c r="F3070" s="69" t="s">
        <v>2797</v>
      </c>
      <c r="G3070" s="87" t="s">
        <v>2798</v>
      </c>
      <c r="H3070" s="47" t="s">
        <v>80</v>
      </c>
      <c r="I3070" s="48">
        <v>201</v>
      </c>
      <c r="J3070" s="50"/>
      <c r="K3070" s="49">
        <v>739727.15</v>
      </c>
      <c r="L3070" s="49">
        <v>784234.26694584463</v>
      </c>
      <c r="M3070" s="50">
        <f t="shared" si="57"/>
        <v>1</v>
      </c>
      <c r="N3070" s="68" t="s">
        <v>3974</v>
      </c>
    </row>
    <row r="3071" spans="1:14" ht="75" customHeight="1" x14ac:dyDescent="0.25">
      <c r="A3071" s="86">
        <v>3063</v>
      </c>
      <c r="B3071" s="50" t="s">
        <v>2795</v>
      </c>
      <c r="C3071" s="69" t="s">
        <v>2796</v>
      </c>
      <c r="D3071" s="69" t="s">
        <v>19</v>
      </c>
      <c r="E3071" s="69" t="s">
        <v>2641</v>
      </c>
      <c r="F3071" s="69" t="s">
        <v>2799</v>
      </c>
      <c r="G3071" s="87" t="s">
        <v>2800</v>
      </c>
      <c r="H3071" s="47" t="s">
        <v>448</v>
      </c>
      <c r="I3071" s="48">
        <v>199</v>
      </c>
      <c r="J3071" s="50"/>
      <c r="K3071" s="49">
        <v>741682.66</v>
      </c>
      <c r="L3071" s="49">
        <v>783929.11866854772</v>
      </c>
      <c r="M3071" s="50">
        <f t="shared" si="57"/>
        <v>2</v>
      </c>
      <c r="N3071" s="68" t="s">
        <v>3974</v>
      </c>
    </row>
    <row r="3072" spans="1:14" ht="75" customHeight="1" x14ac:dyDescent="0.25">
      <c r="A3072" s="86">
        <v>3064</v>
      </c>
      <c r="B3072" s="50" t="s">
        <v>2795</v>
      </c>
      <c r="C3072" s="69" t="s">
        <v>2796</v>
      </c>
      <c r="D3072" s="69" t="s">
        <v>76</v>
      </c>
      <c r="E3072" s="69" t="s">
        <v>77</v>
      </c>
      <c r="F3072" s="69" t="s">
        <v>2801</v>
      </c>
      <c r="G3072" s="87" t="s">
        <v>2802</v>
      </c>
      <c r="H3072" s="47" t="s">
        <v>80</v>
      </c>
      <c r="I3072" s="48" t="s">
        <v>81</v>
      </c>
      <c r="J3072" s="50"/>
      <c r="K3072" s="49">
        <v>745036.7</v>
      </c>
      <c r="L3072" s="49">
        <v>782346.56450914103</v>
      </c>
      <c r="M3072" s="50">
        <f t="shared" si="57"/>
        <v>3</v>
      </c>
      <c r="N3072" s="68" t="s">
        <v>3974</v>
      </c>
    </row>
    <row r="3073" spans="1:14" ht="75" customHeight="1" x14ac:dyDescent="0.25">
      <c r="A3073" s="86">
        <v>3065</v>
      </c>
      <c r="B3073" s="50" t="s">
        <v>2795</v>
      </c>
      <c r="C3073" s="69" t="s">
        <v>2796</v>
      </c>
      <c r="D3073" s="69" t="s">
        <v>76</v>
      </c>
      <c r="E3073" s="69" t="s">
        <v>77</v>
      </c>
      <c r="F3073" s="69" t="s">
        <v>2803</v>
      </c>
      <c r="G3073" s="87" t="s">
        <v>2804</v>
      </c>
      <c r="H3073" s="47" t="s">
        <v>80</v>
      </c>
      <c r="I3073" s="48">
        <v>201</v>
      </c>
      <c r="J3073" s="50"/>
      <c r="K3073" s="49">
        <v>779479.2</v>
      </c>
      <c r="L3073" s="49">
        <v>824767.26209289767</v>
      </c>
      <c r="M3073" s="50">
        <f t="shared" si="57"/>
        <v>4</v>
      </c>
      <c r="N3073" s="68" t="s">
        <v>3974</v>
      </c>
    </row>
    <row r="3074" spans="1:14" ht="75" customHeight="1" x14ac:dyDescent="0.25">
      <c r="A3074" s="86">
        <v>3066</v>
      </c>
      <c r="B3074" s="50" t="s">
        <v>2795</v>
      </c>
      <c r="C3074" s="69" t="s">
        <v>2796</v>
      </c>
      <c r="D3074" s="69" t="s">
        <v>19</v>
      </c>
      <c r="E3074" s="69" t="s">
        <v>2641</v>
      </c>
      <c r="F3074" s="69" t="s">
        <v>2805</v>
      </c>
      <c r="G3074" s="87" t="s">
        <v>2806</v>
      </c>
      <c r="H3074" s="47" t="s">
        <v>448</v>
      </c>
      <c r="I3074" s="48">
        <v>199</v>
      </c>
      <c r="J3074" s="50"/>
      <c r="K3074" s="49">
        <v>782585.86</v>
      </c>
      <c r="L3074" s="49">
        <v>827714.77540202264</v>
      </c>
      <c r="M3074" s="50">
        <f t="shared" si="57"/>
        <v>5</v>
      </c>
      <c r="N3074" s="68" t="s">
        <v>3974</v>
      </c>
    </row>
    <row r="3075" spans="1:14" ht="75" customHeight="1" x14ac:dyDescent="0.25">
      <c r="A3075" s="86">
        <v>3067</v>
      </c>
      <c r="B3075" s="50" t="s">
        <v>2795</v>
      </c>
      <c r="C3075" s="69" t="s">
        <v>2796</v>
      </c>
      <c r="D3075" s="69" t="s">
        <v>76</v>
      </c>
      <c r="E3075" s="69" t="s">
        <v>77</v>
      </c>
      <c r="F3075" s="69" t="s">
        <v>2807</v>
      </c>
      <c r="G3075" s="87" t="s">
        <v>2808</v>
      </c>
      <c r="H3075" s="47" t="s">
        <v>80</v>
      </c>
      <c r="I3075" s="48" t="s">
        <v>81</v>
      </c>
      <c r="J3075" s="50"/>
      <c r="K3075" s="49">
        <v>784977.35</v>
      </c>
      <c r="L3075" s="49">
        <v>823047.56076541927</v>
      </c>
      <c r="M3075" s="50">
        <f t="shared" si="57"/>
        <v>6</v>
      </c>
      <c r="N3075" s="68" t="s">
        <v>3974</v>
      </c>
    </row>
    <row r="3076" spans="1:14" ht="75" customHeight="1" x14ac:dyDescent="0.25">
      <c r="A3076" s="86">
        <v>3068</v>
      </c>
      <c r="B3076" s="50" t="s">
        <v>2795</v>
      </c>
      <c r="C3076" s="69" t="s">
        <v>2796</v>
      </c>
      <c r="D3076" s="69" t="s">
        <v>13</v>
      </c>
      <c r="E3076" s="69" t="s">
        <v>202</v>
      </c>
      <c r="F3076" s="69" t="s">
        <v>2809</v>
      </c>
      <c r="G3076" s="69" t="s">
        <v>2810</v>
      </c>
      <c r="H3076" s="47">
        <v>121</v>
      </c>
      <c r="I3076" s="48">
        <v>209</v>
      </c>
      <c r="J3076" s="50"/>
      <c r="K3076" s="46">
        <v>1046600</v>
      </c>
      <c r="L3076" s="49">
        <v>1153729.9028441871</v>
      </c>
      <c r="M3076" s="50">
        <f t="shared" si="57"/>
        <v>7</v>
      </c>
      <c r="N3076" s="68" t="s">
        <v>349</v>
      </c>
    </row>
    <row r="3077" spans="1:14" ht="75" customHeight="1" x14ac:dyDescent="0.25">
      <c r="A3077" s="86">
        <v>3069</v>
      </c>
      <c r="B3077" s="50" t="s">
        <v>2795</v>
      </c>
      <c r="C3077" s="69" t="s">
        <v>2796</v>
      </c>
      <c r="D3077" s="69" t="s">
        <v>13</v>
      </c>
      <c r="E3077" s="69" t="s">
        <v>202</v>
      </c>
      <c r="F3077" s="69" t="s">
        <v>2811</v>
      </c>
      <c r="G3077" s="69" t="s">
        <v>2812</v>
      </c>
      <c r="H3077" s="47">
        <v>121</v>
      </c>
      <c r="I3077" s="48" t="s">
        <v>2813</v>
      </c>
      <c r="J3077" s="50"/>
      <c r="K3077" s="46">
        <v>1141400</v>
      </c>
      <c r="L3077" s="49">
        <v>1264063.9788829256</v>
      </c>
      <c r="M3077" s="50">
        <f t="shared" si="57"/>
        <v>8</v>
      </c>
      <c r="N3077" s="68" t="s">
        <v>349</v>
      </c>
    </row>
    <row r="3078" spans="1:14" ht="75" customHeight="1" x14ac:dyDescent="0.25">
      <c r="A3078" s="86">
        <v>3070</v>
      </c>
      <c r="B3078" s="50" t="s">
        <v>2795</v>
      </c>
      <c r="C3078" s="69" t="s">
        <v>2796</v>
      </c>
      <c r="D3078" s="69" t="s">
        <v>13</v>
      </c>
      <c r="E3078" s="69" t="s">
        <v>202</v>
      </c>
      <c r="F3078" s="69" t="s">
        <v>2814</v>
      </c>
      <c r="G3078" s="69" t="s">
        <v>2815</v>
      </c>
      <c r="H3078" s="47">
        <v>121</v>
      </c>
      <c r="I3078" s="48">
        <v>210</v>
      </c>
      <c r="J3078" s="50"/>
      <c r="K3078" s="46">
        <v>1312300</v>
      </c>
      <c r="L3078" s="49">
        <v>1453337.4973796071</v>
      </c>
      <c r="M3078" s="50">
        <f t="shared" si="57"/>
        <v>9</v>
      </c>
      <c r="N3078" s="68" t="s">
        <v>349</v>
      </c>
    </row>
    <row r="3079" spans="1:14" ht="75" customHeight="1" x14ac:dyDescent="0.25">
      <c r="A3079" s="86">
        <v>3071</v>
      </c>
      <c r="B3079" s="50" t="s">
        <v>2795</v>
      </c>
      <c r="C3079" s="69" t="s">
        <v>2796</v>
      </c>
      <c r="D3079" s="69" t="s">
        <v>13</v>
      </c>
      <c r="E3079" s="69" t="s">
        <v>202</v>
      </c>
      <c r="F3079" s="69" t="s">
        <v>2816</v>
      </c>
      <c r="G3079" s="69" t="s">
        <v>2817</v>
      </c>
      <c r="H3079" s="47">
        <v>121</v>
      </c>
      <c r="I3079" s="48">
        <v>210</v>
      </c>
      <c r="J3079" s="50"/>
      <c r="K3079" s="46">
        <v>1350700</v>
      </c>
      <c r="L3079" s="49">
        <v>1486463.4615291362</v>
      </c>
      <c r="M3079" s="50">
        <f t="shared" si="57"/>
        <v>10</v>
      </c>
      <c r="N3079" s="68" t="s">
        <v>349</v>
      </c>
    </row>
    <row r="3080" spans="1:14" ht="75" customHeight="1" x14ac:dyDescent="0.25">
      <c r="A3080" s="86">
        <v>3072</v>
      </c>
      <c r="B3080" s="50" t="s">
        <v>2795</v>
      </c>
      <c r="C3080" s="69" t="s">
        <v>2796</v>
      </c>
      <c r="D3080" s="69" t="s">
        <v>13</v>
      </c>
      <c r="E3080" s="69" t="s">
        <v>202</v>
      </c>
      <c r="F3080" s="69" t="s">
        <v>2818</v>
      </c>
      <c r="G3080" s="69" t="s">
        <v>2819</v>
      </c>
      <c r="H3080" s="47">
        <v>121</v>
      </c>
      <c r="I3080" s="48">
        <v>207</v>
      </c>
      <c r="J3080" s="50"/>
      <c r="K3080" s="46">
        <v>1500400</v>
      </c>
      <c r="L3080" s="49">
        <v>1656004.1662110446</v>
      </c>
      <c r="M3080" s="50">
        <f t="shared" si="57"/>
        <v>11</v>
      </c>
      <c r="N3080" s="68" t="s">
        <v>349</v>
      </c>
    </row>
    <row r="3081" spans="1:14" ht="75" customHeight="1" x14ac:dyDescent="0.25">
      <c r="A3081" s="86">
        <v>3073</v>
      </c>
      <c r="B3081" s="50" t="s">
        <v>2795</v>
      </c>
      <c r="C3081" s="69" t="s">
        <v>2796</v>
      </c>
      <c r="D3081" s="69" t="s">
        <v>13</v>
      </c>
      <c r="E3081" s="69" t="s">
        <v>202</v>
      </c>
      <c r="F3081" s="69" t="s">
        <v>2820</v>
      </c>
      <c r="G3081" s="69" t="s">
        <v>2821</v>
      </c>
      <c r="H3081" s="47">
        <v>121</v>
      </c>
      <c r="I3081" s="48">
        <v>207</v>
      </c>
      <c r="J3081" s="50"/>
      <c r="K3081" s="46">
        <v>1538200</v>
      </c>
      <c r="L3081" s="49">
        <v>1694604.1954286376</v>
      </c>
      <c r="M3081" s="50">
        <f t="shared" si="57"/>
        <v>12</v>
      </c>
      <c r="N3081" s="68" t="s">
        <v>349</v>
      </c>
    </row>
    <row r="3082" spans="1:14" ht="75" customHeight="1" x14ac:dyDescent="0.25">
      <c r="A3082" s="86">
        <v>3074</v>
      </c>
      <c r="B3082" s="50" t="s">
        <v>2795</v>
      </c>
      <c r="C3082" s="69" t="s">
        <v>2796</v>
      </c>
      <c r="D3082" s="69" t="s">
        <v>7</v>
      </c>
      <c r="E3082" s="69" t="s">
        <v>2725</v>
      </c>
      <c r="F3082" s="69" t="s">
        <v>2822</v>
      </c>
      <c r="G3082" s="69" t="s">
        <v>2823</v>
      </c>
      <c r="H3082" s="50" t="s">
        <v>245</v>
      </c>
      <c r="I3082" s="48">
        <v>204</v>
      </c>
      <c r="J3082" s="50"/>
      <c r="K3082" s="49">
        <v>1629000</v>
      </c>
      <c r="L3082" s="49">
        <v>1629000</v>
      </c>
      <c r="M3082" s="50">
        <f t="shared" si="57"/>
        <v>13</v>
      </c>
      <c r="N3082" s="68" t="s">
        <v>349</v>
      </c>
    </row>
    <row r="3083" spans="1:14" ht="75" customHeight="1" x14ac:dyDescent="0.25">
      <c r="A3083" s="86">
        <v>3075</v>
      </c>
      <c r="B3083" s="50" t="s">
        <v>2824</v>
      </c>
      <c r="C3083" s="69" t="s">
        <v>2825</v>
      </c>
      <c r="D3083" s="87" t="s">
        <v>76</v>
      </c>
      <c r="E3083" s="87" t="s">
        <v>95</v>
      </c>
      <c r="F3083" s="69" t="s">
        <v>2826</v>
      </c>
      <c r="G3083" s="87" t="s">
        <v>2827</v>
      </c>
      <c r="H3083" s="47" t="s">
        <v>80</v>
      </c>
      <c r="I3083" s="48">
        <v>209</v>
      </c>
      <c r="J3083" s="50"/>
      <c r="K3083" s="49">
        <v>812172.55</v>
      </c>
      <c r="L3083" s="49">
        <v>861252.45590671676</v>
      </c>
      <c r="M3083" s="50">
        <f t="shared" si="57"/>
        <v>1</v>
      </c>
      <c r="N3083" s="68" t="s">
        <v>349</v>
      </c>
    </row>
    <row r="3084" spans="1:14" ht="75" customHeight="1" x14ac:dyDescent="0.25">
      <c r="A3084" s="86">
        <v>3076</v>
      </c>
      <c r="B3084" s="50" t="s">
        <v>2824</v>
      </c>
      <c r="C3084" s="69" t="s">
        <v>2825</v>
      </c>
      <c r="D3084" s="69" t="s">
        <v>76</v>
      </c>
      <c r="E3084" s="69" t="s">
        <v>77</v>
      </c>
      <c r="F3084" s="69" t="s">
        <v>2828</v>
      </c>
      <c r="G3084" s="87" t="s">
        <v>2829</v>
      </c>
      <c r="H3084" s="47" t="s">
        <v>80</v>
      </c>
      <c r="I3084" s="48">
        <v>200</v>
      </c>
      <c r="J3084" s="50"/>
      <c r="K3084" s="49">
        <v>818850.6</v>
      </c>
      <c r="L3084" s="49">
        <v>860915.67724671436</v>
      </c>
      <c r="M3084" s="50">
        <f t="shared" si="57"/>
        <v>2</v>
      </c>
      <c r="N3084" s="68" t="s">
        <v>349</v>
      </c>
    </row>
    <row r="3085" spans="1:14" ht="75" customHeight="1" x14ac:dyDescent="0.25">
      <c r="A3085" s="86">
        <v>3077</v>
      </c>
      <c r="B3085" s="50" t="s">
        <v>2824</v>
      </c>
      <c r="C3085" s="69" t="s">
        <v>2825</v>
      </c>
      <c r="D3085" s="69" t="s">
        <v>19</v>
      </c>
      <c r="E3085" s="69" t="s">
        <v>2641</v>
      </c>
      <c r="F3085" s="69" t="s">
        <v>2830</v>
      </c>
      <c r="G3085" s="87" t="s">
        <v>2831</v>
      </c>
      <c r="H3085" s="47" t="s">
        <v>448</v>
      </c>
      <c r="I3085" s="48">
        <v>200</v>
      </c>
      <c r="J3085" s="50"/>
      <c r="K3085" s="49">
        <v>822833.86</v>
      </c>
      <c r="L3085" s="49">
        <v>867335.98109042237</v>
      </c>
      <c r="M3085" s="50">
        <f t="shared" si="57"/>
        <v>3</v>
      </c>
      <c r="N3085" s="68" t="s">
        <v>349</v>
      </c>
    </row>
    <row r="3086" spans="1:14" ht="75" customHeight="1" x14ac:dyDescent="0.25">
      <c r="A3086" s="86">
        <v>3078</v>
      </c>
      <c r="B3086" s="50" t="s">
        <v>2824</v>
      </c>
      <c r="C3086" s="69" t="s">
        <v>2825</v>
      </c>
      <c r="D3086" s="87" t="s">
        <v>76</v>
      </c>
      <c r="E3086" s="87" t="s">
        <v>95</v>
      </c>
      <c r="F3086" s="69" t="s">
        <v>2832</v>
      </c>
      <c r="G3086" s="87" t="s">
        <v>2833</v>
      </c>
      <c r="H3086" s="47" t="s">
        <v>80</v>
      </c>
      <c r="I3086" s="48">
        <v>209</v>
      </c>
      <c r="J3086" s="50"/>
      <c r="K3086" s="49">
        <v>850688.35</v>
      </c>
      <c r="L3086" s="49">
        <v>900240.87685665279</v>
      </c>
      <c r="M3086" s="50">
        <f t="shared" si="57"/>
        <v>4</v>
      </c>
      <c r="N3086" s="68" t="s">
        <v>349</v>
      </c>
    </row>
    <row r="3087" spans="1:14" ht="75" customHeight="1" x14ac:dyDescent="0.25">
      <c r="A3087" s="86">
        <v>3079</v>
      </c>
      <c r="B3087" s="50" t="s">
        <v>2824</v>
      </c>
      <c r="C3087" s="69" t="s">
        <v>2825</v>
      </c>
      <c r="D3087" s="69" t="s">
        <v>76</v>
      </c>
      <c r="E3087" s="69" t="s">
        <v>77</v>
      </c>
      <c r="F3087" s="69" t="s">
        <v>2834</v>
      </c>
      <c r="G3087" s="87" t="s">
        <v>2835</v>
      </c>
      <c r="H3087" s="47" t="s">
        <v>80</v>
      </c>
      <c r="I3087" s="48">
        <v>200</v>
      </c>
      <c r="J3087" s="50"/>
      <c r="K3087" s="49">
        <v>858302.5</v>
      </c>
      <c r="L3087" s="49">
        <v>900913.5302478089</v>
      </c>
      <c r="M3087" s="50">
        <f t="shared" si="57"/>
        <v>5</v>
      </c>
      <c r="N3087" s="68" t="s">
        <v>349</v>
      </c>
    </row>
    <row r="3088" spans="1:14" ht="75" customHeight="1" x14ac:dyDescent="0.25">
      <c r="A3088" s="86">
        <v>3080</v>
      </c>
      <c r="B3088" s="50" t="s">
        <v>2824</v>
      </c>
      <c r="C3088" s="69" t="s">
        <v>2825</v>
      </c>
      <c r="D3088" s="69" t="s">
        <v>19</v>
      </c>
      <c r="E3088" s="69" t="s">
        <v>2641</v>
      </c>
      <c r="F3088" s="69" t="s">
        <v>2836</v>
      </c>
      <c r="G3088" s="87" t="s">
        <v>2837</v>
      </c>
      <c r="H3088" s="47" t="s">
        <v>448</v>
      </c>
      <c r="I3088" s="48">
        <v>200</v>
      </c>
      <c r="J3088" s="50"/>
      <c r="K3088" s="49">
        <v>863643.46</v>
      </c>
      <c r="L3088" s="49">
        <v>912273.10238236969</v>
      </c>
      <c r="M3088" s="50">
        <f t="shared" si="57"/>
        <v>6</v>
      </c>
      <c r="N3088" s="68" t="s">
        <v>349</v>
      </c>
    </row>
    <row r="3089" spans="1:14" ht="75" customHeight="1" x14ac:dyDescent="0.25">
      <c r="A3089" s="86">
        <v>3081</v>
      </c>
      <c r="B3089" s="50" t="s">
        <v>2824</v>
      </c>
      <c r="C3089" s="69" t="s">
        <v>2825</v>
      </c>
      <c r="D3089" s="87" t="s">
        <v>76</v>
      </c>
      <c r="E3089" s="69" t="s">
        <v>77</v>
      </c>
      <c r="F3089" s="69" t="s">
        <v>2838</v>
      </c>
      <c r="G3089" s="87" t="s">
        <v>2839</v>
      </c>
      <c r="H3089" s="47" t="s">
        <v>80</v>
      </c>
      <c r="I3089" s="48">
        <v>258</v>
      </c>
      <c r="J3089" s="50"/>
      <c r="K3089" s="49">
        <v>867929.15</v>
      </c>
      <c r="L3089" s="49">
        <v>867929.14999999991</v>
      </c>
      <c r="M3089" s="50">
        <f t="shared" si="57"/>
        <v>7</v>
      </c>
      <c r="N3089" s="68" t="s">
        <v>349</v>
      </c>
    </row>
    <row r="3090" spans="1:14" ht="75" customHeight="1" x14ac:dyDescent="0.25">
      <c r="A3090" s="86">
        <v>3082</v>
      </c>
      <c r="B3090" s="50" t="s">
        <v>2824</v>
      </c>
      <c r="C3090" s="69" t="s">
        <v>2825</v>
      </c>
      <c r="D3090" s="69" t="s">
        <v>19</v>
      </c>
      <c r="E3090" s="69" t="s">
        <v>2641</v>
      </c>
      <c r="F3090" s="69" t="s">
        <v>2840</v>
      </c>
      <c r="G3090" s="87" t="s">
        <v>2841</v>
      </c>
      <c r="H3090" s="47" t="s">
        <v>448</v>
      </c>
      <c r="I3090" s="48">
        <v>200</v>
      </c>
      <c r="J3090" s="50"/>
      <c r="K3090" s="49">
        <v>886107.46</v>
      </c>
      <c r="L3090" s="49">
        <v>936273.92186148383</v>
      </c>
      <c r="M3090" s="50">
        <f t="shared" si="57"/>
        <v>8</v>
      </c>
      <c r="N3090" s="68" t="s">
        <v>349</v>
      </c>
    </row>
    <row r="3091" spans="1:14" ht="75" customHeight="1" x14ac:dyDescent="0.25">
      <c r="A3091" s="86">
        <v>3083</v>
      </c>
      <c r="B3091" s="50" t="s">
        <v>2824</v>
      </c>
      <c r="C3091" s="69" t="s">
        <v>2825</v>
      </c>
      <c r="D3091" s="87" t="s">
        <v>76</v>
      </c>
      <c r="E3091" s="69" t="s">
        <v>77</v>
      </c>
      <c r="F3091" s="69" t="s">
        <v>2838</v>
      </c>
      <c r="G3091" s="87" t="s">
        <v>2842</v>
      </c>
      <c r="H3091" s="47" t="s">
        <v>80</v>
      </c>
      <c r="I3091" s="48">
        <v>258</v>
      </c>
      <c r="J3091" s="50"/>
      <c r="K3091" s="49">
        <v>960405.25</v>
      </c>
      <c r="L3091" s="49">
        <v>960405.24999999988</v>
      </c>
      <c r="M3091" s="50">
        <f t="shared" si="57"/>
        <v>9</v>
      </c>
      <c r="N3091" s="68" t="s">
        <v>349</v>
      </c>
    </row>
    <row r="3092" spans="1:14" ht="75" customHeight="1" x14ac:dyDescent="0.25">
      <c r="A3092" s="86">
        <v>3084</v>
      </c>
      <c r="B3092" s="50" t="s">
        <v>2824</v>
      </c>
      <c r="C3092" s="69" t="s">
        <v>2825</v>
      </c>
      <c r="D3092" s="69" t="s">
        <v>13</v>
      </c>
      <c r="E3092" s="69" t="s">
        <v>202</v>
      </c>
      <c r="F3092" s="69" t="s">
        <v>2809</v>
      </c>
      <c r="G3092" s="69" t="s">
        <v>2810</v>
      </c>
      <c r="H3092" s="47">
        <v>121</v>
      </c>
      <c r="I3092" s="48">
        <v>209</v>
      </c>
      <c r="J3092" s="50"/>
      <c r="K3092" s="46">
        <v>1046600</v>
      </c>
      <c r="L3092" s="49">
        <v>1153729.9028441871</v>
      </c>
      <c r="M3092" s="50">
        <f t="shared" si="57"/>
        <v>10</v>
      </c>
      <c r="N3092" s="68" t="s">
        <v>349</v>
      </c>
    </row>
    <row r="3093" spans="1:14" ht="75" customHeight="1" x14ac:dyDescent="0.25">
      <c r="A3093" s="86">
        <v>3085</v>
      </c>
      <c r="B3093" s="50" t="s">
        <v>2824</v>
      </c>
      <c r="C3093" s="69" t="s">
        <v>2825</v>
      </c>
      <c r="D3093" s="87" t="s">
        <v>76</v>
      </c>
      <c r="E3093" s="69" t="s">
        <v>77</v>
      </c>
      <c r="F3093" s="69" t="s">
        <v>2843</v>
      </c>
      <c r="G3093" s="87" t="s">
        <v>2844</v>
      </c>
      <c r="H3093" s="47" t="s">
        <v>80</v>
      </c>
      <c r="I3093" s="48">
        <v>209</v>
      </c>
      <c r="J3093" s="50"/>
      <c r="K3093" s="49">
        <v>1061510.95</v>
      </c>
      <c r="L3093" s="49">
        <v>1061510.9499999997</v>
      </c>
      <c r="M3093" s="50">
        <f t="shared" si="57"/>
        <v>11</v>
      </c>
      <c r="N3093" s="68" t="s">
        <v>349</v>
      </c>
    </row>
    <row r="3094" spans="1:14" ht="75" customHeight="1" x14ac:dyDescent="0.25">
      <c r="A3094" s="86">
        <v>3086</v>
      </c>
      <c r="B3094" s="50" t="s">
        <v>2824</v>
      </c>
      <c r="C3094" s="69" t="s">
        <v>2825</v>
      </c>
      <c r="D3094" s="69" t="s">
        <v>20</v>
      </c>
      <c r="E3094" s="69" t="s">
        <v>437</v>
      </c>
      <c r="F3094" s="69" t="s">
        <v>2845</v>
      </c>
      <c r="G3094" s="87" t="s">
        <v>2846</v>
      </c>
      <c r="H3094" s="50" t="s">
        <v>2656</v>
      </c>
      <c r="I3094" s="48">
        <v>224</v>
      </c>
      <c r="J3094" s="50"/>
      <c r="K3094" s="45">
        <v>1094475.8628399998</v>
      </c>
      <c r="L3094" s="49">
        <v>1152384.7837099009</v>
      </c>
      <c r="M3094" s="50">
        <f t="shared" si="57"/>
        <v>12</v>
      </c>
      <c r="N3094" s="68" t="s">
        <v>349</v>
      </c>
    </row>
    <row r="3095" spans="1:14" ht="75" customHeight="1" x14ac:dyDescent="0.25">
      <c r="A3095" s="86">
        <v>3087</v>
      </c>
      <c r="B3095" s="50" t="s">
        <v>2824</v>
      </c>
      <c r="C3095" s="69" t="s">
        <v>2825</v>
      </c>
      <c r="D3095" s="69" t="s">
        <v>13</v>
      </c>
      <c r="E3095" s="69" t="s">
        <v>202</v>
      </c>
      <c r="F3095" s="69" t="s">
        <v>2811</v>
      </c>
      <c r="G3095" s="69" t="s">
        <v>2812</v>
      </c>
      <c r="H3095" s="47">
        <v>121</v>
      </c>
      <c r="I3095" s="48" t="s">
        <v>2813</v>
      </c>
      <c r="J3095" s="50"/>
      <c r="K3095" s="46">
        <v>1141400</v>
      </c>
      <c r="L3095" s="49">
        <v>1264063.9788829256</v>
      </c>
      <c r="M3095" s="50">
        <f t="shared" si="57"/>
        <v>13</v>
      </c>
      <c r="N3095" s="68" t="s">
        <v>349</v>
      </c>
    </row>
    <row r="3096" spans="1:14" ht="75" customHeight="1" x14ac:dyDescent="0.25">
      <c r="A3096" s="86">
        <v>3088</v>
      </c>
      <c r="B3096" s="50" t="s">
        <v>2824</v>
      </c>
      <c r="C3096" s="69" t="s">
        <v>2825</v>
      </c>
      <c r="D3096" s="69" t="s">
        <v>20</v>
      </c>
      <c r="E3096" s="69" t="s">
        <v>437</v>
      </c>
      <c r="F3096" s="69" t="s">
        <v>2847</v>
      </c>
      <c r="G3096" s="87" t="s">
        <v>2848</v>
      </c>
      <c r="H3096" s="50" t="s">
        <v>2656</v>
      </c>
      <c r="I3096" s="48">
        <v>224</v>
      </c>
      <c r="J3096" s="50"/>
      <c r="K3096" s="45">
        <v>1148731.1102399998</v>
      </c>
      <c r="L3096" s="49">
        <v>1209510.6863112962</v>
      </c>
      <c r="M3096" s="50">
        <f t="shared" si="57"/>
        <v>14</v>
      </c>
      <c r="N3096" s="68" t="s">
        <v>349</v>
      </c>
    </row>
    <row r="3097" spans="1:14" ht="75" customHeight="1" x14ac:dyDescent="0.25">
      <c r="A3097" s="86">
        <v>3089</v>
      </c>
      <c r="B3097" s="50" t="s">
        <v>2824</v>
      </c>
      <c r="C3097" s="69" t="s">
        <v>2825</v>
      </c>
      <c r="D3097" s="87" t="s">
        <v>76</v>
      </c>
      <c r="E3097" s="69" t="s">
        <v>77</v>
      </c>
      <c r="F3097" s="69" t="s">
        <v>2849</v>
      </c>
      <c r="G3097" s="87" t="s">
        <v>2850</v>
      </c>
      <c r="H3097" s="47" t="s">
        <v>80</v>
      </c>
      <c r="I3097" s="48">
        <v>209</v>
      </c>
      <c r="J3097" s="50"/>
      <c r="K3097" s="49">
        <v>1182210.3499999999</v>
      </c>
      <c r="L3097" s="49">
        <v>1182210.3499999999</v>
      </c>
      <c r="M3097" s="50">
        <f t="shared" si="57"/>
        <v>15</v>
      </c>
      <c r="N3097" s="68" t="s">
        <v>349</v>
      </c>
    </row>
    <row r="3098" spans="1:14" ht="75" customHeight="1" x14ac:dyDescent="0.25">
      <c r="A3098" s="86">
        <v>3090</v>
      </c>
      <c r="B3098" s="50" t="s">
        <v>2824</v>
      </c>
      <c r="C3098" s="69" t="s">
        <v>2825</v>
      </c>
      <c r="D3098" s="69" t="s">
        <v>13</v>
      </c>
      <c r="E3098" s="69" t="s">
        <v>202</v>
      </c>
      <c r="F3098" s="69" t="s">
        <v>2814</v>
      </c>
      <c r="G3098" s="69" t="s">
        <v>2815</v>
      </c>
      <c r="H3098" s="47">
        <v>121</v>
      </c>
      <c r="I3098" s="48">
        <v>210</v>
      </c>
      <c r="J3098" s="50"/>
      <c r="K3098" s="46">
        <v>1312300</v>
      </c>
      <c r="L3098" s="49">
        <v>1453337.4973796071</v>
      </c>
      <c r="M3098" s="50">
        <f t="shared" si="57"/>
        <v>16</v>
      </c>
      <c r="N3098" s="68" t="s">
        <v>349</v>
      </c>
    </row>
    <row r="3099" spans="1:14" ht="75" customHeight="1" x14ac:dyDescent="0.25">
      <c r="A3099" s="86">
        <v>3091</v>
      </c>
      <c r="B3099" s="50" t="s">
        <v>2824</v>
      </c>
      <c r="C3099" s="69" t="s">
        <v>2825</v>
      </c>
      <c r="D3099" s="69" t="s">
        <v>13</v>
      </c>
      <c r="E3099" s="69" t="s">
        <v>202</v>
      </c>
      <c r="F3099" s="69" t="s">
        <v>2816</v>
      </c>
      <c r="G3099" s="69" t="s">
        <v>2817</v>
      </c>
      <c r="H3099" s="47">
        <v>121</v>
      </c>
      <c r="I3099" s="48">
        <v>210</v>
      </c>
      <c r="J3099" s="50"/>
      <c r="K3099" s="46">
        <v>1350700</v>
      </c>
      <c r="L3099" s="49">
        <v>1486463.4615291362</v>
      </c>
      <c r="M3099" s="50">
        <f t="shared" si="57"/>
        <v>17</v>
      </c>
      <c r="N3099" s="68" t="s">
        <v>349</v>
      </c>
    </row>
    <row r="3100" spans="1:14" ht="75" customHeight="1" x14ac:dyDescent="0.25">
      <c r="A3100" s="86">
        <v>3092</v>
      </c>
      <c r="B3100" s="50" t="s">
        <v>2824</v>
      </c>
      <c r="C3100" s="69" t="s">
        <v>2825</v>
      </c>
      <c r="D3100" s="69" t="s">
        <v>7</v>
      </c>
      <c r="E3100" s="69" t="s">
        <v>2851</v>
      </c>
      <c r="F3100" s="69" t="s">
        <v>2852</v>
      </c>
      <c r="G3100" s="69" t="s">
        <v>2853</v>
      </c>
      <c r="H3100" s="50" t="s">
        <v>245</v>
      </c>
      <c r="I3100" s="48">
        <v>206</v>
      </c>
      <c r="J3100" s="50"/>
      <c r="K3100" s="49">
        <v>1495000</v>
      </c>
      <c r="L3100" s="49">
        <v>1495000</v>
      </c>
      <c r="M3100" s="50">
        <f t="shared" si="57"/>
        <v>18</v>
      </c>
      <c r="N3100" s="68" t="s">
        <v>349</v>
      </c>
    </row>
    <row r="3101" spans="1:14" ht="75" customHeight="1" x14ac:dyDescent="0.25">
      <c r="A3101" s="86">
        <v>3093</v>
      </c>
      <c r="B3101" s="50" t="s">
        <v>2824</v>
      </c>
      <c r="C3101" s="69" t="s">
        <v>2825</v>
      </c>
      <c r="D3101" s="69" t="s">
        <v>13</v>
      </c>
      <c r="E3101" s="69" t="s">
        <v>202</v>
      </c>
      <c r="F3101" s="69" t="s">
        <v>2818</v>
      </c>
      <c r="G3101" s="69" t="s">
        <v>2819</v>
      </c>
      <c r="H3101" s="47">
        <v>121</v>
      </c>
      <c r="I3101" s="48">
        <v>207</v>
      </c>
      <c r="J3101" s="50"/>
      <c r="K3101" s="46">
        <v>1500400</v>
      </c>
      <c r="L3101" s="49">
        <v>1656004.1662110446</v>
      </c>
      <c r="M3101" s="50">
        <f t="shared" si="57"/>
        <v>19</v>
      </c>
      <c r="N3101" s="68" t="s">
        <v>349</v>
      </c>
    </row>
    <row r="3102" spans="1:14" ht="75" customHeight="1" x14ac:dyDescent="0.25">
      <c r="A3102" s="86">
        <v>3094</v>
      </c>
      <c r="B3102" s="50" t="s">
        <v>2824</v>
      </c>
      <c r="C3102" s="69" t="s">
        <v>2825</v>
      </c>
      <c r="D3102" s="69" t="s">
        <v>13</v>
      </c>
      <c r="E3102" s="69" t="s">
        <v>202</v>
      </c>
      <c r="F3102" s="69" t="s">
        <v>2820</v>
      </c>
      <c r="G3102" s="69" t="s">
        <v>2821</v>
      </c>
      <c r="H3102" s="47">
        <v>121</v>
      </c>
      <c r="I3102" s="48">
        <v>207</v>
      </c>
      <c r="J3102" s="50"/>
      <c r="K3102" s="46">
        <v>1538200</v>
      </c>
      <c r="L3102" s="49">
        <v>1694604.1954286376</v>
      </c>
      <c r="M3102" s="50">
        <f t="shared" si="57"/>
        <v>20</v>
      </c>
      <c r="N3102" s="68" t="s">
        <v>349</v>
      </c>
    </row>
    <row r="3103" spans="1:14" ht="75" customHeight="1" x14ac:dyDescent="0.25">
      <c r="A3103" s="86">
        <v>3095</v>
      </c>
      <c r="B3103" s="50" t="s">
        <v>2824</v>
      </c>
      <c r="C3103" s="69" t="s">
        <v>2825</v>
      </c>
      <c r="D3103" s="69" t="s">
        <v>13</v>
      </c>
      <c r="E3103" s="69" t="s">
        <v>352</v>
      </c>
      <c r="F3103" s="69" t="s">
        <v>2854</v>
      </c>
      <c r="G3103" s="69" t="s">
        <v>2855</v>
      </c>
      <c r="H3103" s="47" t="s">
        <v>355</v>
      </c>
      <c r="I3103" s="48">
        <v>194</v>
      </c>
      <c r="J3103" s="50"/>
      <c r="K3103" s="46">
        <v>1569172</v>
      </c>
      <c r="L3103" s="49">
        <v>1718949.2888699495</v>
      </c>
      <c r="M3103" s="50">
        <f t="shared" si="57"/>
        <v>21</v>
      </c>
      <c r="N3103" s="68" t="s">
        <v>349</v>
      </c>
    </row>
    <row r="3104" spans="1:14" ht="75" customHeight="1" x14ac:dyDescent="0.25">
      <c r="A3104" s="86">
        <v>3096</v>
      </c>
      <c r="B3104" s="50" t="s">
        <v>2824</v>
      </c>
      <c r="C3104" s="50" t="s">
        <v>2825</v>
      </c>
      <c r="D3104" s="91" t="s">
        <v>17</v>
      </c>
      <c r="E3104" s="91" t="s">
        <v>106</v>
      </c>
      <c r="F3104" s="50" t="s">
        <v>2856</v>
      </c>
      <c r="G3104" s="50" t="s">
        <v>2857</v>
      </c>
      <c r="H3104" s="47">
        <v>78</v>
      </c>
      <c r="I3104" s="48">
        <v>222</v>
      </c>
      <c r="J3104" s="48"/>
      <c r="K3104" s="49">
        <v>1612453</v>
      </c>
      <c r="L3104" s="49">
        <v>1843512.0833144009</v>
      </c>
      <c r="M3104" s="50">
        <v>22</v>
      </c>
      <c r="N3104" s="68" t="s">
        <v>349</v>
      </c>
    </row>
    <row r="3105" spans="1:14" ht="75" customHeight="1" x14ac:dyDescent="0.25">
      <c r="A3105" s="86">
        <v>3097</v>
      </c>
      <c r="B3105" s="50" t="s">
        <v>2824</v>
      </c>
      <c r="C3105" s="69" t="s">
        <v>2825</v>
      </c>
      <c r="D3105" s="69" t="s">
        <v>7</v>
      </c>
      <c r="E3105" s="69" t="s">
        <v>2851</v>
      </c>
      <c r="F3105" s="69" t="s">
        <v>2858</v>
      </c>
      <c r="G3105" s="69" t="s">
        <v>2853</v>
      </c>
      <c r="H3105" s="50" t="s">
        <v>245</v>
      </c>
      <c r="I3105" s="48">
        <v>206</v>
      </c>
      <c r="J3105" s="50"/>
      <c r="K3105" s="49">
        <v>1640000</v>
      </c>
      <c r="L3105" s="49">
        <v>1640000</v>
      </c>
      <c r="M3105" s="50">
        <f>IF(B3105=B3104,M3104+1,1)</f>
        <v>23</v>
      </c>
      <c r="N3105" s="68" t="s">
        <v>349</v>
      </c>
    </row>
    <row r="3106" spans="1:14" ht="75" customHeight="1" x14ac:dyDescent="0.25">
      <c r="A3106" s="86">
        <v>3098</v>
      </c>
      <c r="B3106" s="50" t="s">
        <v>2824</v>
      </c>
      <c r="C3106" s="69" t="s">
        <v>2825</v>
      </c>
      <c r="D3106" s="69" t="s">
        <v>13</v>
      </c>
      <c r="E3106" s="69" t="s">
        <v>352</v>
      </c>
      <c r="F3106" s="69" t="s">
        <v>2859</v>
      </c>
      <c r="G3106" s="69" t="s">
        <v>2860</v>
      </c>
      <c r="H3106" s="47" t="s">
        <v>355</v>
      </c>
      <c r="I3106" s="48">
        <v>194</v>
      </c>
      <c r="J3106" s="50"/>
      <c r="K3106" s="46">
        <v>1839304.4999999998</v>
      </c>
      <c r="L3106" s="49">
        <v>1952374.373678114</v>
      </c>
      <c r="M3106" s="50">
        <f>IF(B3106=B3105,M3105+1,1)</f>
        <v>24</v>
      </c>
      <c r="N3106" s="68" t="s">
        <v>349</v>
      </c>
    </row>
    <row r="3107" spans="1:14" ht="75" customHeight="1" x14ac:dyDescent="0.25">
      <c r="A3107" s="86">
        <v>3099</v>
      </c>
      <c r="B3107" s="50" t="s">
        <v>2824</v>
      </c>
      <c r="C3107" s="50" t="s">
        <v>2825</v>
      </c>
      <c r="D3107" s="91" t="s">
        <v>17</v>
      </c>
      <c r="E3107" s="91" t="s">
        <v>106</v>
      </c>
      <c r="F3107" s="50" t="s">
        <v>2861</v>
      </c>
      <c r="G3107" s="50" t="s">
        <v>2862</v>
      </c>
      <c r="H3107" s="47">
        <v>78</v>
      </c>
      <c r="I3107" s="48">
        <v>194</v>
      </c>
      <c r="J3107" s="48"/>
      <c r="K3107" s="49">
        <v>1846118</v>
      </c>
      <c r="L3107" s="49">
        <v>2110660.4907083898</v>
      </c>
      <c r="M3107" s="50">
        <v>25</v>
      </c>
      <c r="N3107" s="68" t="s">
        <v>349</v>
      </c>
    </row>
    <row r="3108" spans="1:14" ht="75" customHeight="1" x14ac:dyDescent="0.25">
      <c r="A3108" s="86">
        <v>3100</v>
      </c>
      <c r="B3108" s="50" t="s">
        <v>2824</v>
      </c>
      <c r="C3108" s="69" t="s">
        <v>2825</v>
      </c>
      <c r="D3108" s="69" t="s">
        <v>13</v>
      </c>
      <c r="E3108" s="69" t="s">
        <v>352</v>
      </c>
      <c r="F3108" s="69" t="s">
        <v>2863</v>
      </c>
      <c r="G3108" s="69" t="s">
        <v>2864</v>
      </c>
      <c r="H3108" s="47" t="s">
        <v>355</v>
      </c>
      <c r="I3108" s="48">
        <v>194</v>
      </c>
      <c r="J3108" s="50"/>
      <c r="K3108" s="46">
        <v>1898555.9999999998</v>
      </c>
      <c r="L3108" s="49">
        <v>2015268.3154925273</v>
      </c>
      <c r="M3108" s="50">
        <f>IF(B3108=B3107,M3107+1,1)</f>
        <v>26</v>
      </c>
      <c r="N3108" s="68" t="s">
        <v>349</v>
      </c>
    </row>
    <row r="3109" spans="1:14" ht="75" customHeight="1" x14ac:dyDescent="0.25">
      <c r="A3109" s="86">
        <v>3101</v>
      </c>
      <c r="B3109" s="50" t="s">
        <v>2824</v>
      </c>
      <c r="C3109" s="69" t="s">
        <v>2825</v>
      </c>
      <c r="D3109" s="69" t="s">
        <v>7</v>
      </c>
      <c r="E3109" s="69" t="s">
        <v>2865</v>
      </c>
      <c r="F3109" s="69" t="s">
        <v>2866</v>
      </c>
      <c r="G3109" s="69" t="s">
        <v>2867</v>
      </c>
      <c r="H3109" s="50" t="s">
        <v>245</v>
      </c>
      <c r="I3109" s="48">
        <v>210</v>
      </c>
      <c r="J3109" s="50"/>
      <c r="K3109" s="49">
        <v>1966600</v>
      </c>
      <c r="L3109" s="49">
        <v>1966600</v>
      </c>
      <c r="M3109" s="50">
        <f>IF(B3109=B3108,M3108+1,1)</f>
        <v>27</v>
      </c>
      <c r="N3109" s="68" t="s">
        <v>349</v>
      </c>
    </row>
    <row r="3110" spans="1:14" ht="75" customHeight="1" x14ac:dyDescent="0.25">
      <c r="A3110" s="86">
        <v>3102</v>
      </c>
      <c r="B3110" s="50" t="s">
        <v>2824</v>
      </c>
      <c r="C3110" s="69" t="s">
        <v>2825</v>
      </c>
      <c r="D3110" s="69" t="s">
        <v>7</v>
      </c>
      <c r="E3110" s="69" t="s">
        <v>2868</v>
      </c>
      <c r="F3110" s="69" t="s">
        <v>2869</v>
      </c>
      <c r="G3110" s="69" t="s">
        <v>2870</v>
      </c>
      <c r="H3110" s="50" t="s">
        <v>245</v>
      </c>
      <c r="I3110" s="48">
        <v>206</v>
      </c>
      <c r="J3110" s="50"/>
      <c r="K3110" s="49">
        <v>1972000</v>
      </c>
      <c r="L3110" s="49">
        <v>1971999.9999999998</v>
      </c>
      <c r="M3110" s="50">
        <f>IF(B3110=B3109,M3109+1,1)</f>
        <v>28</v>
      </c>
      <c r="N3110" s="68" t="s">
        <v>349</v>
      </c>
    </row>
    <row r="3111" spans="1:14" ht="75" customHeight="1" x14ac:dyDescent="0.25">
      <c r="A3111" s="86">
        <v>3103</v>
      </c>
      <c r="B3111" s="50" t="s">
        <v>2824</v>
      </c>
      <c r="C3111" s="50" t="s">
        <v>2825</v>
      </c>
      <c r="D3111" s="91" t="s">
        <v>17</v>
      </c>
      <c r="E3111" s="91" t="s">
        <v>106</v>
      </c>
      <c r="F3111" s="50" t="s">
        <v>2871</v>
      </c>
      <c r="G3111" s="50" t="s">
        <v>2872</v>
      </c>
      <c r="H3111" s="47">
        <v>78</v>
      </c>
      <c r="I3111" s="48">
        <v>194</v>
      </c>
      <c r="J3111" s="48"/>
      <c r="K3111" s="49">
        <v>2151265</v>
      </c>
      <c r="L3111" s="49">
        <v>2459534.0279135923</v>
      </c>
      <c r="M3111" s="50">
        <v>29</v>
      </c>
      <c r="N3111" s="68" t="s">
        <v>349</v>
      </c>
    </row>
    <row r="3112" spans="1:14" ht="75" customHeight="1" x14ac:dyDescent="0.25">
      <c r="A3112" s="86">
        <v>3104</v>
      </c>
      <c r="B3112" s="50" t="s">
        <v>2824</v>
      </c>
      <c r="C3112" s="50" t="s">
        <v>2825</v>
      </c>
      <c r="D3112" s="91" t="s">
        <v>17</v>
      </c>
      <c r="E3112" s="91" t="s">
        <v>106</v>
      </c>
      <c r="F3112" s="50" t="s">
        <v>2873</v>
      </c>
      <c r="G3112" s="50" t="s">
        <v>2874</v>
      </c>
      <c r="H3112" s="47">
        <v>78</v>
      </c>
      <c r="I3112" s="48">
        <v>206</v>
      </c>
      <c r="J3112" s="48"/>
      <c r="K3112" s="49">
        <v>2156913</v>
      </c>
      <c r="L3112" s="49">
        <v>2465991.3672881718</v>
      </c>
      <c r="M3112" s="50">
        <v>30</v>
      </c>
      <c r="N3112" s="68" t="s">
        <v>349</v>
      </c>
    </row>
    <row r="3113" spans="1:14" ht="75" customHeight="1" x14ac:dyDescent="0.25">
      <c r="A3113" s="86">
        <v>3105</v>
      </c>
      <c r="B3113" s="50" t="s">
        <v>2824</v>
      </c>
      <c r="C3113" s="69" t="s">
        <v>2825</v>
      </c>
      <c r="D3113" s="69" t="s">
        <v>7</v>
      </c>
      <c r="E3113" s="69" t="s">
        <v>2865</v>
      </c>
      <c r="F3113" s="69" t="s">
        <v>2866</v>
      </c>
      <c r="G3113" s="69" t="s">
        <v>2867</v>
      </c>
      <c r="H3113" s="50" t="s">
        <v>245</v>
      </c>
      <c r="I3113" s="48">
        <v>210</v>
      </c>
      <c r="J3113" s="50"/>
      <c r="K3113" s="49">
        <v>2357000</v>
      </c>
      <c r="L3113" s="49">
        <v>2357000</v>
      </c>
      <c r="M3113" s="50">
        <f>IF(B3113=B3112,M3112+1,1)</f>
        <v>31</v>
      </c>
      <c r="N3113" s="68" t="s">
        <v>349</v>
      </c>
    </row>
    <row r="3114" spans="1:14" ht="75" customHeight="1" x14ac:dyDescent="0.25">
      <c r="A3114" s="86">
        <v>3106</v>
      </c>
      <c r="B3114" s="50" t="s">
        <v>2824</v>
      </c>
      <c r="C3114" s="50" t="s">
        <v>2825</v>
      </c>
      <c r="D3114" s="91" t="s">
        <v>17</v>
      </c>
      <c r="E3114" s="91" t="s">
        <v>106</v>
      </c>
      <c r="F3114" s="50" t="s">
        <v>2875</v>
      </c>
      <c r="G3114" s="50" t="s">
        <v>2876</v>
      </c>
      <c r="H3114" s="47">
        <v>50</v>
      </c>
      <c r="I3114" s="48">
        <v>237</v>
      </c>
      <c r="J3114" s="48"/>
      <c r="K3114" s="49">
        <v>3142543</v>
      </c>
      <c r="L3114" s="49">
        <v>3592858.8261704911</v>
      </c>
      <c r="M3114" s="50">
        <v>32</v>
      </c>
      <c r="N3114" s="68" t="s">
        <v>349</v>
      </c>
    </row>
    <row r="3115" spans="1:14" ht="75" customHeight="1" x14ac:dyDescent="0.25">
      <c r="A3115" s="86">
        <v>3107</v>
      </c>
      <c r="B3115" s="50" t="s">
        <v>2824</v>
      </c>
      <c r="C3115" s="69" t="s">
        <v>2825</v>
      </c>
      <c r="D3115" s="69" t="s">
        <v>7</v>
      </c>
      <c r="E3115" s="69" t="s">
        <v>2851</v>
      </c>
      <c r="F3115" s="69" t="s">
        <v>2877</v>
      </c>
      <c r="G3115" s="69" t="s">
        <v>2853</v>
      </c>
      <c r="H3115" s="50" t="s">
        <v>245</v>
      </c>
      <c r="I3115" s="48">
        <v>206</v>
      </c>
      <c r="J3115" s="50"/>
      <c r="K3115" s="49">
        <v>5950000</v>
      </c>
      <c r="L3115" s="49">
        <v>5949999.9999999991</v>
      </c>
      <c r="M3115" s="50">
        <f t="shared" ref="M3115:M3131" si="58">IF(B3115=B3114,M3114+1,1)</f>
        <v>33</v>
      </c>
      <c r="N3115" s="68" t="s">
        <v>349</v>
      </c>
    </row>
    <row r="3116" spans="1:14" ht="75" customHeight="1" x14ac:dyDescent="0.25">
      <c r="A3116" s="86">
        <v>3108</v>
      </c>
      <c r="B3116" s="50" t="s">
        <v>2878</v>
      </c>
      <c r="C3116" s="69" t="s">
        <v>2879</v>
      </c>
      <c r="D3116" s="69" t="s">
        <v>7</v>
      </c>
      <c r="E3116" s="69" t="s">
        <v>2851</v>
      </c>
      <c r="F3116" s="69" t="s">
        <v>2880</v>
      </c>
      <c r="G3116" s="87" t="s">
        <v>2881</v>
      </c>
      <c r="H3116" s="50" t="s">
        <v>245</v>
      </c>
      <c r="I3116" s="48">
        <v>269</v>
      </c>
      <c r="J3116" s="50"/>
      <c r="K3116" s="49">
        <v>2157000</v>
      </c>
      <c r="L3116" s="49">
        <v>2157000</v>
      </c>
      <c r="M3116" s="50">
        <f t="shared" si="58"/>
        <v>1</v>
      </c>
      <c r="N3116" s="68" t="s">
        <v>349</v>
      </c>
    </row>
    <row r="3117" spans="1:14" ht="75" customHeight="1" x14ac:dyDescent="0.25">
      <c r="A3117" s="86">
        <v>3109</v>
      </c>
      <c r="B3117" s="50" t="s">
        <v>2878</v>
      </c>
      <c r="C3117" s="69" t="s">
        <v>2879</v>
      </c>
      <c r="D3117" s="69" t="s">
        <v>7</v>
      </c>
      <c r="E3117" s="69" t="s">
        <v>2865</v>
      </c>
      <c r="F3117" s="69" t="s">
        <v>2882</v>
      </c>
      <c r="G3117" s="87" t="s">
        <v>2883</v>
      </c>
      <c r="H3117" s="50" t="s">
        <v>245</v>
      </c>
      <c r="I3117" s="48">
        <v>277</v>
      </c>
      <c r="J3117" s="50"/>
      <c r="K3117" s="49">
        <v>2357000</v>
      </c>
      <c r="L3117" s="49">
        <v>2357000</v>
      </c>
      <c r="M3117" s="50">
        <f t="shared" si="58"/>
        <v>2</v>
      </c>
      <c r="N3117" s="68" t="s">
        <v>349</v>
      </c>
    </row>
    <row r="3118" spans="1:14" ht="75" customHeight="1" x14ac:dyDescent="0.25">
      <c r="A3118" s="86">
        <v>3110</v>
      </c>
      <c r="B3118" s="50" t="s">
        <v>2878</v>
      </c>
      <c r="C3118" s="69" t="s">
        <v>2879</v>
      </c>
      <c r="D3118" s="69" t="s">
        <v>7</v>
      </c>
      <c r="E3118" s="69" t="s">
        <v>2865</v>
      </c>
      <c r="F3118" s="69" t="s">
        <v>2882</v>
      </c>
      <c r="G3118" s="87" t="s">
        <v>2883</v>
      </c>
      <c r="H3118" s="50" t="s">
        <v>245</v>
      </c>
      <c r="I3118" s="48">
        <v>277</v>
      </c>
      <c r="J3118" s="50"/>
      <c r="K3118" s="49">
        <v>2357000</v>
      </c>
      <c r="L3118" s="49">
        <v>2357000</v>
      </c>
      <c r="M3118" s="50">
        <f t="shared" si="58"/>
        <v>3</v>
      </c>
      <c r="N3118" s="68" t="s">
        <v>349</v>
      </c>
    </row>
    <row r="3119" spans="1:14" ht="75" customHeight="1" x14ac:dyDescent="0.25">
      <c r="A3119" s="86">
        <v>3111</v>
      </c>
      <c r="B3119" s="50" t="s">
        <v>2884</v>
      </c>
      <c r="C3119" s="69" t="s">
        <v>2885</v>
      </c>
      <c r="D3119" s="87" t="s">
        <v>76</v>
      </c>
      <c r="E3119" s="69" t="s">
        <v>77</v>
      </c>
      <c r="F3119" s="69" t="s">
        <v>2886</v>
      </c>
      <c r="G3119" s="69" t="s">
        <v>2887</v>
      </c>
      <c r="H3119" s="47" t="s">
        <v>80</v>
      </c>
      <c r="I3119" s="48">
        <v>313</v>
      </c>
      <c r="J3119" s="50"/>
      <c r="K3119" s="49">
        <v>938275.79999999993</v>
      </c>
      <c r="L3119" s="49">
        <v>938275.79999999981</v>
      </c>
      <c r="M3119" s="50">
        <f t="shared" si="58"/>
        <v>1</v>
      </c>
      <c r="N3119" s="68" t="s">
        <v>349</v>
      </c>
    </row>
    <row r="3120" spans="1:14" ht="75" customHeight="1" x14ac:dyDescent="0.25">
      <c r="A3120" s="86">
        <v>3112</v>
      </c>
      <c r="B3120" s="50" t="s">
        <v>2884</v>
      </c>
      <c r="C3120" s="69" t="s">
        <v>2885</v>
      </c>
      <c r="D3120" s="69" t="s">
        <v>12</v>
      </c>
      <c r="E3120" s="69" t="s">
        <v>445</v>
      </c>
      <c r="F3120" s="69" t="s">
        <v>2888</v>
      </c>
      <c r="G3120" s="69" t="s">
        <v>2889</v>
      </c>
      <c r="H3120" s="47" t="s">
        <v>448</v>
      </c>
      <c r="I3120" s="48">
        <v>343</v>
      </c>
      <c r="J3120" s="50"/>
      <c r="K3120" s="49">
        <v>1264842.51</v>
      </c>
      <c r="L3120" s="49">
        <v>1256328.9962495693</v>
      </c>
      <c r="M3120" s="50">
        <f t="shared" si="58"/>
        <v>2</v>
      </c>
      <c r="N3120" s="68" t="s">
        <v>349</v>
      </c>
    </row>
    <row r="3121" spans="1:14" ht="75" customHeight="1" x14ac:dyDescent="0.25">
      <c r="A3121" s="86">
        <v>3113</v>
      </c>
      <c r="B3121" s="50" t="s">
        <v>2884</v>
      </c>
      <c r="C3121" s="69" t="s">
        <v>2885</v>
      </c>
      <c r="D3121" s="87" t="s">
        <v>76</v>
      </c>
      <c r="E3121" s="69" t="s">
        <v>77</v>
      </c>
      <c r="F3121" s="69" t="s">
        <v>2890</v>
      </c>
      <c r="G3121" s="69" t="s">
        <v>2891</v>
      </c>
      <c r="H3121" s="47" t="s">
        <v>80</v>
      </c>
      <c r="I3121" s="48">
        <v>238</v>
      </c>
      <c r="J3121" s="50"/>
      <c r="K3121" s="49">
        <v>1339362.4499999997</v>
      </c>
      <c r="L3121" s="49">
        <v>1339362.4499999997</v>
      </c>
      <c r="M3121" s="50">
        <f t="shared" si="58"/>
        <v>3</v>
      </c>
      <c r="N3121" s="68" t="s">
        <v>349</v>
      </c>
    </row>
    <row r="3122" spans="1:14" ht="75" customHeight="1" x14ac:dyDescent="0.25">
      <c r="A3122" s="86">
        <v>3114</v>
      </c>
      <c r="B3122" s="50" t="s">
        <v>2884</v>
      </c>
      <c r="C3122" s="69" t="s">
        <v>2885</v>
      </c>
      <c r="D3122" s="52" t="s">
        <v>9</v>
      </c>
      <c r="E3122" s="69" t="s">
        <v>2892</v>
      </c>
      <c r="F3122" s="69" t="s">
        <v>2893</v>
      </c>
      <c r="G3122" s="69">
        <v>30031495</v>
      </c>
      <c r="H3122" s="91" t="s">
        <v>492</v>
      </c>
      <c r="I3122" s="91">
        <v>235</v>
      </c>
      <c r="J3122" s="91"/>
      <c r="K3122" s="49">
        <v>1384900</v>
      </c>
      <c r="L3122" s="49">
        <v>1466043.8061152219</v>
      </c>
      <c r="M3122" s="50">
        <f t="shared" si="58"/>
        <v>4</v>
      </c>
      <c r="N3122" s="68" t="s">
        <v>349</v>
      </c>
    </row>
    <row r="3123" spans="1:14" ht="75" customHeight="1" x14ac:dyDescent="0.25">
      <c r="A3123" s="86">
        <v>3115</v>
      </c>
      <c r="B3123" s="50" t="s">
        <v>2884</v>
      </c>
      <c r="C3123" s="69" t="s">
        <v>2885</v>
      </c>
      <c r="D3123" s="52" t="s">
        <v>9</v>
      </c>
      <c r="E3123" s="69" t="s">
        <v>2892</v>
      </c>
      <c r="F3123" s="69" t="s">
        <v>2894</v>
      </c>
      <c r="G3123" s="69">
        <v>30031505</v>
      </c>
      <c r="H3123" s="91" t="s">
        <v>492</v>
      </c>
      <c r="I3123" s="91">
        <v>235</v>
      </c>
      <c r="J3123" s="91"/>
      <c r="K3123" s="49">
        <v>1602900</v>
      </c>
      <c r="L3123" s="49">
        <v>1696816.8220247591</v>
      </c>
      <c r="M3123" s="50">
        <f t="shared" si="58"/>
        <v>5</v>
      </c>
      <c r="N3123" s="68" t="s">
        <v>349</v>
      </c>
    </row>
    <row r="3124" spans="1:14" ht="75" customHeight="1" x14ac:dyDescent="0.25">
      <c r="A3124" s="86">
        <v>3116</v>
      </c>
      <c r="B3124" s="50" t="s">
        <v>2884</v>
      </c>
      <c r="C3124" s="69" t="s">
        <v>2885</v>
      </c>
      <c r="D3124" s="52" t="s">
        <v>9</v>
      </c>
      <c r="E3124" s="69" t="s">
        <v>2892</v>
      </c>
      <c r="F3124" s="69" t="s">
        <v>2895</v>
      </c>
      <c r="G3124" s="69">
        <v>30031515</v>
      </c>
      <c r="H3124" s="91" t="s">
        <v>492</v>
      </c>
      <c r="I3124" s="91">
        <v>244</v>
      </c>
      <c r="J3124" s="91"/>
      <c r="K3124" s="49">
        <v>1806900</v>
      </c>
      <c r="L3124" s="49">
        <v>1912769.5525089137</v>
      </c>
      <c r="M3124" s="50">
        <f t="shared" si="58"/>
        <v>6</v>
      </c>
      <c r="N3124" s="68" t="s">
        <v>349</v>
      </c>
    </row>
    <row r="3125" spans="1:14" ht="75" customHeight="1" x14ac:dyDescent="0.25">
      <c r="A3125" s="86">
        <v>3117</v>
      </c>
      <c r="B3125" s="50" t="s">
        <v>2884</v>
      </c>
      <c r="C3125" s="69" t="s">
        <v>2885</v>
      </c>
      <c r="D3125" s="87" t="s">
        <v>76</v>
      </c>
      <c r="E3125" s="69" t="s">
        <v>77</v>
      </c>
      <c r="F3125" s="69" t="s">
        <v>2896</v>
      </c>
      <c r="G3125" s="69" t="s">
        <v>2897</v>
      </c>
      <c r="H3125" s="47" t="s">
        <v>80</v>
      </c>
      <c r="I3125" s="48">
        <v>238</v>
      </c>
      <c r="J3125" s="50"/>
      <c r="K3125" s="49">
        <v>1827333.8999999997</v>
      </c>
      <c r="L3125" s="49">
        <v>1827333.8999999997</v>
      </c>
      <c r="M3125" s="50">
        <f t="shared" si="58"/>
        <v>7</v>
      </c>
      <c r="N3125" s="68" t="s">
        <v>349</v>
      </c>
    </row>
    <row r="3126" spans="1:14" ht="75" customHeight="1" x14ac:dyDescent="0.25">
      <c r="A3126" s="86">
        <v>3118</v>
      </c>
      <c r="B3126" s="50" t="s">
        <v>2884</v>
      </c>
      <c r="C3126" s="69" t="s">
        <v>2885</v>
      </c>
      <c r="D3126" s="87" t="s">
        <v>76</v>
      </c>
      <c r="E3126" s="69" t="s">
        <v>77</v>
      </c>
      <c r="F3126" s="69" t="s">
        <v>2898</v>
      </c>
      <c r="G3126" s="69" t="s">
        <v>2899</v>
      </c>
      <c r="H3126" s="47" t="s">
        <v>80</v>
      </c>
      <c r="I3126" s="48">
        <v>291</v>
      </c>
      <c r="J3126" s="50"/>
      <c r="K3126" s="49">
        <v>1858830.0999999999</v>
      </c>
      <c r="L3126" s="49">
        <v>1858830.0999999996</v>
      </c>
      <c r="M3126" s="50">
        <f t="shared" si="58"/>
        <v>8</v>
      </c>
      <c r="N3126" s="68" t="s">
        <v>349</v>
      </c>
    </row>
    <row r="3127" spans="1:14" ht="75" customHeight="1" x14ac:dyDescent="0.25">
      <c r="A3127" s="86">
        <v>3119</v>
      </c>
      <c r="B3127" s="50" t="s">
        <v>2884</v>
      </c>
      <c r="C3127" s="69" t="s">
        <v>2885</v>
      </c>
      <c r="D3127" s="87" t="s">
        <v>76</v>
      </c>
      <c r="E3127" s="69" t="s">
        <v>77</v>
      </c>
      <c r="F3127" s="69" t="s">
        <v>2900</v>
      </c>
      <c r="G3127" s="69" t="s">
        <v>2901</v>
      </c>
      <c r="H3127" s="47" t="s">
        <v>80</v>
      </c>
      <c r="I3127" s="48">
        <v>238</v>
      </c>
      <c r="J3127" s="50"/>
      <c r="K3127" s="49">
        <v>1879150.5999999999</v>
      </c>
      <c r="L3127" s="49">
        <v>1879150.5999999996</v>
      </c>
      <c r="M3127" s="50">
        <f t="shared" si="58"/>
        <v>9</v>
      </c>
      <c r="N3127" s="68" t="s">
        <v>349</v>
      </c>
    </row>
    <row r="3128" spans="1:14" ht="75" customHeight="1" x14ac:dyDescent="0.25">
      <c r="A3128" s="86">
        <v>3120</v>
      </c>
      <c r="B3128" s="50" t="s">
        <v>2884</v>
      </c>
      <c r="C3128" s="69" t="s">
        <v>2885</v>
      </c>
      <c r="D3128" s="87" t="s">
        <v>76</v>
      </c>
      <c r="E3128" s="69" t="s">
        <v>77</v>
      </c>
      <c r="F3128" s="69" t="s">
        <v>2902</v>
      </c>
      <c r="G3128" s="69" t="s">
        <v>2903</v>
      </c>
      <c r="H3128" s="47" t="s">
        <v>80</v>
      </c>
      <c r="I3128" s="48">
        <v>291</v>
      </c>
      <c r="J3128" s="50"/>
      <c r="K3128" s="49">
        <v>1906214.6999999997</v>
      </c>
      <c r="L3128" s="49">
        <v>1906214.7</v>
      </c>
      <c r="M3128" s="50">
        <f t="shared" si="58"/>
        <v>10</v>
      </c>
      <c r="N3128" s="68" t="s">
        <v>349</v>
      </c>
    </row>
    <row r="3129" spans="1:14" ht="75" customHeight="1" x14ac:dyDescent="0.25">
      <c r="A3129" s="86">
        <v>3121</v>
      </c>
      <c r="B3129" s="50" t="s">
        <v>2884</v>
      </c>
      <c r="C3129" s="69" t="s">
        <v>2885</v>
      </c>
      <c r="D3129" s="87" t="s">
        <v>76</v>
      </c>
      <c r="E3129" s="87" t="s">
        <v>95</v>
      </c>
      <c r="F3129" s="69" t="s">
        <v>2904</v>
      </c>
      <c r="G3129" s="87" t="s">
        <v>2905</v>
      </c>
      <c r="H3129" s="47" t="s">
        <v>80</v>
      </c>
      <c r="I3129" s="48">
        <v>220</v>
      </c>
      <c r="J3129" s="50"/>
      <c r="K3129" s="49">
        <v>2257017.5999999996</v>
      </c>
      <c r="L3129" s="49">
        <v>2257017.5999999996</v>
      </c>
      <c r="M3129" s="50">
        <f t="shared" si="58"/>
        <v>11</v>
      </c>
      <c r="N3129" s="68" t="s">
        <v>349</v>
      </c>
    </row>
    <row r="3130" spans="1:14" ht="75" customHeight="1" x14ac:dyDescent="0.25">
      <c r="A3130" s="86">
        <v>3122</v>
      </c>
      <c r="B3130" s="50" t="s">
        <v>2884</v>
      </c>
      <c r="C3130" s="69" t="s">
        <v>2885</v>
      </c>
      <c r="D3130" s="87" t="s">
        <v>76</v>
      </c>
      <c r="E3130" s="87" t="s">
        <v>95</v>
      </c>
      <c r="F3130" s="69" t="s">
        <v>2906</v>
      </c>
      <c r="G3130" s="69" t="s">
        <v>2907</v>
      </c>
      <c r="H3130" s="47" t="s">
        <v>80</v>
      </c>
      <c r="I3130" s="48">
        <v>220</v>
      </c>
      <c r="J3130" s="50"/>
      <c r="K3130" s="49">
        <v>2273809.9</v>
      </c>
      <c r="L3130" s="49">
        <v>2273809.8999999994</v>
      </c>
      <c r="M3130" s="50">
        <f t="shared" si="58"/>
        <v>12</v>
      </c>
      <c r="N3130" s="68" t="s">
        <v>349</v>
      </c>
    </row>
    <row r="3131" spans="1:14" ht="75" customHeight="1" x14ac:dyDescent="0.25">
      <c r="A3131" s="86">
        <v>3123</v>
      </c>
      <c r="B3131" s="50" t="s">
        <v>2884</v>
      </c>
      <c r="C3131" s="69" t="s">
        <v>2885</v>
      </c>
      <c r="D3131" s="87" t="s">
        <v>76</v>
      </c>
      <c r="E3131" s="87" t="s">
        <v>95</v>
      </c>
      <c r="F3131" s="69" t="s">
        <v>2908</v>
      </c>
      <c r="G3131" s="69" t="s">
        <v>2909</v>
      </c>
      <c r="H3131" s="47" t="s">
        <v>80</v>
      </c>
      <c r="I3131" s="48">
        <v>272</v>
      </c>
      <c r="J3131" s="50"/>
      <c r="K3131" s="49">
        <v>2310648.9999999995</v>
      </c>
      <c r="L3131" s="49">
        <v>2310648.9999999991</v>
      </c>
      <c r="M3131" s="50">
        <f t="shared" si="58"/>
        <v>13</v>
      </c>
      <c r="N3131" s="68" t="s">
        <v>349</v>
      </c>
    </row>
    <row r="3132" spans="1:14" ht="75" customHeight="1" x14ac:dyDescent="0.25">
      <c r="A3132" s="86">
        <v>3124</v>
      </c>
      <c r="B3132" s="50" t="s">
        <v>2884</v>
      </c>
      <c r="C3132" s="50" t="s">
        <v>2885</v>
      </c>
      <c r="D3132" s="91" t="s">
        <v>17</v>
      </c>
      <c r="E3132" s="91" t="s">
        <v>106</v>
      </c>
      <c r="F3132" s="50" t="s">
        <v>2910</v>
      </c>
      <c r="G3132" s="50" t="s">
        <v>2911</v>
      </c>
      <c r="H3132" s="47">
        <v>78</v>
      </c>
      <c r="I3132" s="48">
        <v>310</v>
      </c>
      <c r="J3132" s="48"/>
      <c r="K3132" s="49">
        <v>2676779</v>
      </c>
      <c r="L3132" s="49">
        <v>3060352.4139074059</v>
      </c>
      <c r="M3132" s="50">
        <v>14</v>
      </c>
      <c r="N3132" s="68" t="s">
        <v>349</v>
      </c>
    </row>
    <row r="3133" spans="1:14" ht="75" customHeight="1" x14ac:dyDescent="0.25">
      <c r="A3133" s="86">
        <v>3125</v>
      </c>
      <c r="B3133" s="50" t="s">
        <v>2884</v>
      </c>
      <c r="C3133" s="69" t="s">
        <v>2885</v>
      </c>
      <c r="D3133" s="87" t="s">
        <v>76</v>
      </c>
      <c r="E3133" s="87" t="s">
        <v>95</v>
      </c>
      <c r="F3133" s="69" t="s">
        <v>2912</v>
      </c>
      <c r="G3133" s="69" t="s">
        <v>2913</v>
      </c>
      <c r="H3133" s="47" t="s">
        <v>80</v>
      </c>
      <c r="I3133" s="48">
        <v>272</v>
      </c>
      <c r="J3133" s="50"/>
      <c r="K3133" s="49">
        <v>2690682.6</v>
      </c>
      <c r="L3133" s="49">
        <v>2690682.5999999996</v>
      </c>
      <c r="M3133" s="50">
        <f t="shared" ref="M3133:M3196" si="59">IF(B3133=B3132,M3132+1,1)</f>
        <v>15</v>
      </c>
      <c r="N3133" s="68" t="s">
        <v>349</v>
      </c>
    </row>
    <row r="3134" spans="1:14" ht="75" customHeight="1" x14ac:dyDescent="0.25">
      <c r="A3134" s="86">
        <v>3126</v>
      </c>
      <c r="B3134" s="50" t="s">
        <v>2884</v>
      </c>
      <c r="C3134" s="50" t="s">
        <v>2885</v>
      </c>
      <c r="D3134" s="91" t="s">
        <v>17</v>
      </c>
      <c r="E3134" s="91" t="s">
        <v>106</v>
      </c>
      <c r="F3134" s="50" t="s">
        <v>2914</v>
      </c>
      <c r="G3134" s="50" t="s">
        <v>2915</v>
      </c>
      <c r="H3134" s="47">
        <v>78</v>
      </c>
      <c r="I3134" s="48">
        <v>312</v>
      </c>
      <c r="J3134" s="48"/>
      <c r="K3134" s="49">
        <v>3590364</v>
      </c>
      <c r="L3134" s="49">
        <v>4104851.0669749915</v>
      </c>
      <c r="M3134" s="50">
        <f t="shared" si="59"/>
        <v>16</v>
      </c>
      <c r="N3134" s="68" t="s">
        <v>349</v>
      </c>
    </row>
    <row r="3135" spans="1:14" ht="75" customHeight="1" x14ac:dyDescent="0.25">
      <c r="A3135" s="86">
        <v>3127</v>
      </c>
      <c r="B3135" s="50" t="s">
        <v>2916</v>
      </c>
      <c r="C3135" s="50" t="s">
        <v>2917</v>
      </c>
      <c r="D3135" s="50" t="s">
        <v>2918</v>
      </c>
      <c r="E3135" s="50" t="s">
        <v>2919</v>
      </c>
      <c r="F3135" s="50" t="s">
        <v>2920</v>
      </c>
      <c r="G3135" s="50" t="s">
        <v>2921</v>
      </c>
      <c r="H3135" s="47">
        <v>30</v>
      </c>
      <c r="I3135" s="48"/>
      <c r="J3135" s="50" t="s">
        <v>124</v>
      </c>
      <c r="K3135" s="53">
        <v>569900</v>
      </c>
      <c r="L3135" s="49">
        <v>554770.4385080646</v>
      </c>
      <c r="M3135" s="50">
        <f t="shared" si="59"/>
        <v>1</v>
      </c>
      <c r="N3135" s="68" t="s">
        <v>349</v>
      </c>
    </row>
    <row r="3136" spans="1:14" ht="75" customHeight="1" x14ac:dyDescent="0.25">
      <c r="A3136" s="86">
        <v>3128</v>
      </c>
      <c r="B3136" s="50" t="s">
        <v>2916</v>
      </c>
      <c r="C3136" s="50" t="s">
        <v>2917</v>
      </c>
      <c r="D3136" s="50" t="s">
        <v>2918</v>
      </c>
      <c r="E3136" s="50" t="s">
        <v>2919</v>
      </c>
      <c r="F3136" s="50" t="s">
        <v>2922</v>
      </c>
      <c r="G3136" s="50" t="s">
        <v>2923</v>
      </c>
      <c r="H3136" s="47">
        <v>30</v>
      </c>
      <c r="I3136" s="48"/>
      <c r="J3136" s="50" t="s">
        <v>124</v>
      </c>
      <c r="K3136" s="53">
        <v>589900</v>
      </c>
      <c r="L3136" s="49">
        <v>574239.4835513375</v>
      </c>
      <c r="M3136" s="50">
        <f t="shared" si="59"/>
        <v>2</v>
      </c>
      <c r="N3136" s="68" t="s">
        <v>349</v>
      </c>
    </row>
    <row r="3137" spans="1:14" ht="75" customHeight="1" x14ac:dyDescent="0.25">
      <c r="A3137" s="86">
        <v>3129</v>
      </c>
      <c r="B3137" s="50" t="s">
        <v>2916</v>
      </c>
      <c r="C3137" s="69" t="s">
        <v>2917</v>
      </c>
      <c r="D3137" s="69" t="s">
        <v>9</v>
      </c>
      <c r="E3137" s="54" t="s">
        <v>510</v>
      </c>
      <c r="F3137" s="87" t="s">
        <v>2924</v>
      </c>
      <c r="G3137" s="87"/>
      <c r="H3137" s="91" t="s">
        <v>492</v>
      </c>
      <c r="I3137" s="91">
        <v>165</v>
      </c>
      <c r="J3137" s="91"/>
      <c r="K3137" s="111">
        <v>600000</v>
      </c>
      <c r="L3137" s="49">
        <v>685118.19909712358</v>
      </c>
      <c r="M3137" s="50">
        <f t="shared" si="59"/>
        <v>3</v>
      </c>
      <c r="N3137" s="68" t="s">
        <v>349</v>
      </c>
    </row>
    <row r="3138" spans="1:14" ht="75" customHeight="1" x14ac:dyDescent="0.25">
      <c r="A3138" s="86">
        <v>3130</v>
      </c>
      <c r="B3138" s="50" t="s">
        <v>2916</v>
      </c>
      <c r="C3138" s="69" t="s">
        <v>2917</v>
      </c>
      <c r="D3138" s="69" t="s">
        <v>13</v>
      </c>
      <c r="E3138" s="69" t="s">
        <v>867</v>
      </c>
      <c r="F3138" s="87" t="s">
        <v>2925</v>
      </c>
      <c r="G3138" s="87" t="s">
        <v>2926</v>
      </c>
      <c r="H3138" s="47">
        <v>180</v>
      </c>
      <c r="I3138" s="48">
        <v>194</v>
      </c>
      <c r="J3138" s="50" t="s">
        <v>81</v>
      </c>
      <c r="K3138" s="49">
        <v>668788.85902500001</v>
      </c>
      <c r="L3138" s="49">
        <v>753910.65940638643</v>
      </c>
      <c r="M3138" s="50">
        <f t="shared" si="59"/>
        <v>4</v>
      </c>
      <c r="N3138" s="68" t="s">
        <v>349</v>
      </c>
    </row>
    <row r="3139" spans="1:14" ht="75" customHeight="1" x14ac:dyDescent="0.25">
      <c r="A3139" s="86">
        <v>3131</v>
      </c>
      <c r="B3139" s="50" t="s">
        <v>2916</v>
      </c>
      <c r="C3139" s="69" t="s">
        <v>2917</v>
      </c>
      <c r="D3139" s="69" t="s">
        <v>13</v>
      </c>
      <c r="E3139" s="69" t="s">
        <v>867</v>
      </c>
      <c r="F3139" s="87" t="s">
        <v>2646</v>
      </c>
      <c r="G3139" s="87" t="s">
        <v>2647</v>
      </c>
      <c r="H3139" s="47">
        <v>180</v>
      </c>
      <c r="I3139" s="48">
        <v>179</v>
      </c>
      <c r="J3139" s="50" t="s">
        <v>81</v>
      </c>
      <c r="K3139" s="49">
        <v>751122.92902499996</v>
      </c>
      <c r="L3139" s="49">
        <v>843832.76717138384</v>
      </c>
      <c r="M3139" s="50">
        <f t="shared" si="59"/>
        <v>5</v>
      </c>
      <c r="N3139" s="68" t="s">
        <v>349</v>
      </c>
    </row>
    <row r="3140" spans="1:14" ht="75" customHeight="1" x14ac:dyDescent="0.25">
      <c r="A3140" s="86">
        <v>3132</v>
      </c>
      <c r="B3140" s="50" t="s">
        <v>2916</v>
      </c>
      <c r="C3140" s="69" t="s">
        <v>2917</v>
      </c>
      <c r="D3140" s="69" t="s">
        <v>20</v>
      </c>
      <c r="E3140" s="69" t="s">
        <v>437</v>
      </c>
      <c r="F3140" s="69" t="s">
        <v>2927</v>
      </c>
      <c r="G3140" s="87" t="s">
        <v>2928</v>
      </c>
      <c r="H3140" s="47" t="s">
        <v>2279</v>
      </c>
      <c r="I3140" s="48">
        <v>174</v>
      </c>
      <c r="J3140" s="50" t="s">
        <v>82</v>
      </c>
      <c r="K3140" s="46">
        <v>815220.02004187938</v>
      </c>
      <c r="L3140" s="49">
        <v>878301.89274541172</v>
      </c>
      <c r="M3140" s="50">
        <f t="shared" si="59"/>
        <v>6</v>
      </c>
      <c r="N3140" s="68" t="s">
        <v>349</v>
      </c>
    </row>
    <row r="3141" spans="1:14" ht="75" customHeight="1" x14ac:dyDescent="0.25">
      <c r="A3141" s="86">
        <v>3133</v>
      </c>
      <c r="B3141" s="50" t="s">
        <v>2916</v>
      </c>
      <c r="C3141" s="69" t="s">
        <v>2917</v>
      </c>
      <c r="D3141" s="69" t="s">
        <v>13</v>
      </c>
      <c r="E3141" s="69" t="s">
        <v>867</v>
      </c>
      <c r="F3141" s="87" t="s">
        <v>2648</v>
      </c>
      <c r="G3141" s="87" t="s">
        <v>2649</v>
      </c>
      <c r="H3141" s="47">
        <v>180</v>
      </c>
      <c r="I3141" s="48">
        <v>175</v>
      </c>
      <c r="J3141" s="50" t="s">
        <v>81</v>
      </c>
      <c r="K3141" s="49">
        <v>782310.44902499998</v>
      </c>
      <c r="L3141" s="49">
        <v>879324.30009390961</v>
      </c>
      <c r="M3141" s="50">
        <f t="shared" si="59"/>
        <v>7</v>
      </c>
      <c r="N3141" s="68" t="s">
        <v>349</v>
      </c>
    </row>
    <row r="3142" spans="1:14" ht="75" customHeight="1" x14ac:dyDescent="0.25">
      <c r="A3142" s="86">
        <v>3134</v>
      </c>
      <c r="B3142" s="50" t="s">
        <v>2916</v>
      </c>
      <c r="C3142" s="69" t="s">
        <v>2917</v>
      </c>
      <c r="D3142" s="69" t="s">
        <v>2929</v>
      </c>
      <c r="E3142" s="54" t="s">
        <v>510</v>
      </c>
      <c r="F3142" s="87" t="s">
        <v>2930</v>
      </c>
      <c r="G3142" s="87"/>
      <c r="H3142" s="91" t="s">
        <v>492</v>
      </c>
      <c r="I3142" s="91">
        <v>165</v>
      </c>
      <c r="J3142" s="91"/>
      <c r="K3142" s="111">
        <v>843000</v>
      </c>
      <c r="L3142" s="49">
        <v>962591.06973145867</v>
      </c>
      <c r="M3142" s="50">
        <f t="shared" si="59"/>
        <v>8</v>
      </c>
      <c r="N3142" s="68" t="s">
        <v>349</v>
      </c>
    </row>
    <row r="3143" spans="1:14" ht="75" customHeight="1" x14ac:dyDescent="0.25">
      <c r="A3143" s="86">
        <v>3135</v>
      </c>
      <c r="B3143" s="50" t="s">
        <v>2916</v>
      </c>
      <c r="C3143" s="69" t="s">
        <v>2917</v>
      </c>
      <c r="D3143" s="69" t="s">
        <v>20</v>
      </c>
      <c r="E3143" s="69" t="s">
        <v>437</v>
      </c>
      <c r="F3143" s="69" t="s">
        <v>2931</v>
      </c>
      <c r="G3143" s="87" t="s">
        <v>2932</v>
      </c>
      <c r="H3143" s="47" t="s">
        <v>2279</v>
      </c>
      <c r="I3143" s="48">
        <v>174</v>
      </c>
      <c r="J3143" s="50" t="s">
        <v>82</v>
      </c>
      <c r="K3143" s="46">
        <v>861577.78209376894</v>
      </c>
      <c r="L3143" s="49">
        <v>928246.8268155104</v>
      </c>
      <c r="M3143" s="50">
        <f t="shared" si="59"/>
        <v>9</v>
      </c>
      <c r="N3143" s="68" t="s">
        <v>349</v>
      </c>
    </row>
    <row r="3144" spans="1:14" ht="75" customHeight="1" x14ac:dyDescent="0.25">
      <c r="A3144" s="86">
        <v>3136</v>
      </c>
      <c r="B3144" s="50" t="s">
        <v>2916</v>
      </c>
      <c r="C3144" s="69" t="s">
        <v>2917</v>
      </c>
      <c r="D3144" s="69" t="s">
        <v>13</v>
      </c>
      <c r="E3144" s="69" t="s">
        <v>867</v>
      </c>
      <c r="F3144" s="87" t="s">
        <v>2719</v>
      </c>
      <c r="G3144" s="87" t="s">
        <v>2720</v>
      </c>
      <c r="H3144" s="47">
        <v>180</v>
      </c>
      <c r="I3144" s="48">
        <v>214</v>
      </c>
      <c r="J3144" s="50" t="s">
        <v>81</v>
      </c>
      <c r="K3144" s="49">
        <v>842185.01902499993</v>
      </c>
      <c r="L3144" s="49">
        <v>949668.92998659809</v>
      </c>
      <c r="M3144" s="50">
        <f t="shared" si="59"/>
        <v>10</v>
      </c>
      <c r="N3144" s="68" t="s">
        <v>349</v>
      </c>
    </row>
    <row r="3145" spans="1:14" ht="75" customHeight="1" x14ac:dyDescent="0.25">
      <c r="A3145" s="86">
        <v>3137</v>
      </c>
      <c r="B3145" s="50" t="s">
        <v>2916</v>
      </c>
      <c r="C3145" s="69" t="s">
        <v>2917</v>
      </c>
      <c r="D3145" s="69" t="s">
        <v>2929</v>
      </c>
      <c r="E3145" s="54" t="s">
        <v>510</v>
      </c>
      <c r="F3145" s="87" t="s">
        <v>2933</v>
      </c>
      <c r="G3145" s="87"/>
      <c r="H3145" s="91" t="s">
        <v>492</v>
      </c>
      <c r="I3145" s="91">
        <v>165</v>
      </c>
      <c r="J3145" s="91"/>
      <c r="K3145" s="111">
        <v>965000</v>
      </c>
      <c r="L3145" s="49">
        <v>1101898.4368812069</v>
      </c>
      <c r="M3145" s="50">
        <f t="shared" si="59"/>
        <v>11</v>
      </c>
      <c r="N3145" s="68" t="s">
        <v>349</v>
      </c>
    </row>
    <row r="3146" spans="1:14" ht="75" customHeight="1" x14ac:dyDescent="0.25">
      <c r="A3146" s="86">
        <v>3138</v>
      </c>
      <c r="B3146" s="50" t="s">
        <v>2916</v>
      </c>
      <c r="C3146" s="69" t="s">
        <v>2917</v>
      </c>
      <c r="D3146" s="69" t="s">
        <v>20</v>
      </c>
      <c r="E3146" s="69" t="s">
        <v>437</v>
      </c>
      <c r="F3146" s="69" t="s">
        <v>2934</v>
      </c>
      <c r="G3146" s="87" t="s">
        <v>2935</v>
      </c>
      <c r="H3146" s="47" t="s">
        <v>2279</v>
      </c>
      <c r="I3146" s="48">
        <v>194</v>
      </c>
      <c r="J3146" s="50" t="s">
        <v>82</v>
      </c>
      <c r="K3146" s="46">
        <v>976042.39294199995</v>
      </c>
      <c r="L3146" s="49">
        <v>1051568.7299689727</v>
      </c>
      <c r="M3146" s="50">
        <f t="shared" si="59"/>
        <v>12</v>
      </c>
      <c r="N3146" s="68" t="s">
        <v>349</v>
      </c>
    </row>
    <row r="3147" spans="1:14" ht="75" customHeight="1" x14ac:dyDescent="0.25">
      <c r="A3147" s="86">
        <v>3139</v>
      </c>
      <c r="B3147" s="50" t="s">
        <v>2916</v>
      </c>
      <c r="C3147" s="69" t="s">
        <v>2917</v>
      </c>
      <c r="D3147" s="69" t="s">
        <v>23</v>
      </c>
      <c r="E3147" s="69" t="s">
        <v>106</v>
      </c>
      <c r="F3147" s="69" t="s">
        <v>2936</v>
      </c>
      <c r="G3147" s="87" t="s">
        <v>2937</v>
      </c>
      <c r="H3147" s="47">
        <v>30</v>
      </c>
      <c r="I3147" s="48">
        <v>160</v>
      </c>
      <c r="J3147" s="50" t="s">
        <v>81</v>
      </c>
      <c r="K3147" s="49">
        <v>973505.55</v>
      </c>
      <c r="L3147" s="49">
        <v>1113005.6160388128</v>
      </c>
      <c r="M3147" s="50">
        <f t="shared" si="59"/>
        <v>13</v>
      </c>
      <c r="N3147" s="68" t="s">
        <v>349</v>
      </c>
    </row>
    <row r="3148" spans="1:14" ht="75" customHeight="1" x14ac:dyDescent="0.25">
      <c r="A3148" s="86">
        <v>3140</v>
      </c>
      <c r="B3148" s="50" t="s">
        <v>2916</v>
      </c>
      <c r="C3148" s="69" t="s">
        <v>2917</v>
      </c>
      <c r="D3148" s="69" t="s">
        <v>13</v>
      </c>
      <c r="E3148" s="69" t="s">
        <v>867</v>
      </c>
      <c r="F3148" s="87" t="s">
        <v>2728</v>
      </c>
      <c r="G3148" s="87" t="s">
        <v>2729</v>
      </c>
      <c r="H3148" s="47">
        <v>180</v>
      </c>
      <c r="I3148" s="48">
        <v>214</v>
      </c>
      <c r="J3148" s="50" t="s">
        <v>81</v>
      </c>
      <c r="K3148" s="49">
        <v>964723.16902499995</v>
      </c>
      <c r="L3148" s="49">
        <v>1084955.6802159392</v>
      </c>
      <c r="M3148" s="50">
        <f t="shared" si="59"/>
        <v>14</v>
      </c>
      <c r="N3148" s="68" t="s">
        <v>349</v>
      </c>
    </row>
    <row r="3149" spans="1:14" ht="75" customHeight="1" x14ac:dyDescent="0.25">
      <c r="A3149" s="86">
        <v>3141</v>
      </c>
      <c r="B3149" s="50" t="s">
        <v>2916</v>
      </c>
      <c r="C3149" s="69" t="s">
        <v>2917</v>
      </c>
      <c r="D3149" s="69" t="s">
        <v>23</v>
      </c>
      <c r="E3149" s="69" t="s">
        <v>106</v>
      </c>
      <c r="F3149" s="69" t="s">
        <v>2938</v>
      </c>
      <c r="G3149" s="87" t="s">
        <v>2939</v>
      </c>
      <c r="H3149" s="47">
        <v>30</v>
      </c>
      <c r="I3149" s="48">
        <v>149</v>
      </c>
      <c r="J3149" s="50" t="s">
        <v>81</v>
      </c>
      <c r="K3149" s="49">
        <v>1035159.57</v>
      </c>
      <c r="L3149" s="49">
        <v>1183494.449421806</v>
      </c>
      <c r="M3149" s="50">
        <f t="shared" si="59"/>
        <v>15</v>
      </c>
      <c r="N3149" s="68" t="s">
        <v>349</v>
      </c>
    </row>
    <row r="3150" spans="1:14" ht="75" customHeight="1" x14ac:dyDescent="0.25">
      <c r="A3150" s="86">
        <v>3142</v>
      </c>
      <c r="B3150" s="50" t="s">
        <v>2916</v>
      </c>
      <c r="C3150" s="69" t="s">
        <v>2917</v>
      </c>
      <c r="D3150" s="69" t="s">
        <v>23</v>
      </c>
      <c r="E3150" s="69" t="s">
        <v>106</v>
      </c>
      <c r="F3150" s="69" t="s">
        <v>2940</v>
      </c>
      <c r="G3150" s="69" t="s">
        <v>2941</v>
      </c>
      <c r="H3150" s="47">
        <v>30</v>
      </c>
      <c r="I3150" s="48">
        <v>0</v>
      </c>
      <c r="J3150" s="50" t="s">
        <v>267</v>
      </c>
      <c r="K3150" s="49">
        <v>1065855.8999999999</v>
      </c>
      <c r="L3150" s="49">
        <v>1218589.4601095011</v>
      </c>
      <c r="M3150" s="50">
        <f t="shared" si="59"/>
        <v>16</v>
      </c>
      <c r="N3150" s="68" t="s">
        <v>349</v>
      </c>
    </row>
    <row r="3151" spans="1:14" ht="75" customHeight="1" x14ac:dyDescent="0.25">
      <c r="A3151" s="86">
        <v>3143</v>
      </c>
      <c r="B3151" s="50" t="s">
        <v>2916</v>
      </c>
      <c r="C3151" s="69" t="s">
        <v>2917</v>
      </c>
      <c r="D3151" s="69" t="s">
        <v>20</v>
      </c>
      <c r="E3151" s="69" t="s">
        <v>437</v>
      </c>
      <c r="F3151" s="69" t="s">
        <v>2942</v>
      </c>
      <c r="G3151" s="87" t="s">
        <v>2943</v>
      </c>
      <c r="H3151" s="47" t="s">
        <v>2279</v>
      </c>
      <c r="I3151" s="48">
        <v>194</v>
      </c>
      <c r="J3151" s="50" t="s">
        <v>82</v>
      </c>
      <c r="K3151" s="46">
        <v>1082479.6889069998</v>
      </c>
      <c r="L3151" s="49">
        <v>1166242.1631606165</v>
      </c>
      <c r="M3151" s="50">
        <f t="shared" si="59"/>
        <v>17</v>
      </c>
      <c r="N3151" s="68" t="s">
        <v>349</v>
      </c>
    </row>
    <row r="3152" spans="1:14" ht="75" customHeight="1" x14ac:dyDescent="0.25">
      <c r="A3152" s="86">
        <v>3144</v>
      </c>
      <c r="B3152" s="50" t="s">
        <v>2916</v>
      </c>
      <c r="C3152" s="69" t="s">
        <v>2917</v>
      </c>
      <c r="D3152" s="69" t="s">
        <v>23</v>
      </c>
      <c r="E3152" s="69" t="s">
        <v>106</v>
      </c>
      <c r="F3152" s="69" t="s">
        <v>2944</v>
      </c>
      <c r="G3152" s="69" t="s">
        <v>2945</v>
      </c>
      <c r="H3152" s="47">
        <v>30</v>
      </c>
      <c r="I3152" s="48">
        <v>0</v>
      </c>
      <c r="J3152" s="50" t="s">
        <v>267</v>
      </c>
      <c r="K3152" s="49">
        <v>1076202.68</v>
      </c>
      <c r="L3152" s="49">
        <v>1230418.8988301312</v>
      </c>
      <c r="M3152" s="50">
        <f t="shared" si="59"/>
        <v>18</v>
      </c>
      <c r="N3152" s="68" t="s">
        <v>349</v>
      </c>
    </row>
    <row r="3153" spans="1:14" ht="75" customHeight="1" x14ac:dyDescent="0.25">
      <c r="A3153" s="86">
        <v>3145</v>
      </c>
      <c r="B3153" s="50" t="s">
        <v>2916</v>
      </c>
      <c r="C3153" s="69" t="s">
        <v>2917</v>
      </c>
      <c r="D3153" s="69" t="s">
        <v>23</v>
      </c>
      <c r="E3153" s="69" t="s">
        <v>106</v>
      </c>
      <c r="F3153" s="69" t="s">
        <v>2946</v>
      </c>
      <c r="G3153" s="69" t="s">
        <v>2947</v>
      </c>
      <c r="H3153" s="47">
        <v>30</v>
      </c>
      <c r="I3153" s="48">
        <v>0</v>
      </c>
      <c r="J3153" s="50" t="s">
        <v>267</v>
      </c>
      <c r="K3153" s="49">
        <v>1099698.6000000001</v>
      </c>
      <c r="L3153" s="49">
        <v>1257281.705019576</v>
      </c>
      <c r="M3153" s="50">
        <f t="shared" si="59"/>
        <v>19</v>
      </c>
      <c r="N3153" s="68" t="s">
        <v>349</v>
      </c>
    </row>
    <row r="3154" spans="1:14" ht="75" customHeight="1" x14ac:dyDescent="0.25">
      <c r="A3154" s="86">
        <v>3146</v>
      </c>
      <c r="B3154" s="50" t="s">
        <v>2916</v>
      </c>
      <c r="C3154" s="69" t="s">
        <v>2917</v>
      </c>
      <c r="D3154" s="69" t="s">
        <v>23</v>
      </c>
      <c r="E3154" s="69" t="s">
        <v>106</v>
      </c>
      <c r="F3154" s="69" t="s">
        <v>2948</v>
      </c>
      <c r="G3154" s="69" t="s">
        <v>2941</v>
      </c>
      <c r="H3154" s="47">
        <v>30</v>
      </c>
      <c r="I3154" s="48">
        <v>0</v>
      </c>
      <c r="J3154" s="50" t="s">
        <v>267</v>
      </c>
      <c r="K3154" s="49">
        <v>1113421.05</v>
      </c>
      <c r="L3154" s="49">
        <v>1272970.5358801824</v>
      </c>
      <c r="M3154" s="50">
        <f t="shared" si="59"/>
        <v>20</v>
      </c>
      <c r="N3154" s="68" t="s">
        <v>349</v>
      </c>
    </row>
    <row r="3155" spans="1:14" ht="75" customHeight="1" x14ac:dyDescent="0.25">
      <c r="A3155" s="86">
        <v>3147</v>
      </c>
      <c r="B3155" s="50" t="s">
        <v>2916</v>
      </c>
      <c r="C3155" s="69" t="s">
        <v>2917</v>
      </c>
      <c r="D3155" s="69" t="s">
        <v>23</v>
      </c>
      <c r="E3155" s="69" t="s">
        <v>106</v>
      </c>
      <c r="F3155" s="69" t="s">
        <v>2949</v>
      </c>
      <c r="G3155" s="69" t="s">
        <v>2945</v>
      </c>
      <c r="H3155" s="47">
        <v>30</v>
      </c>
      <c r="I3155" s="48">
        <v>0</v>
      </c>
      <c r="J3155" s="50" t="s">
        <v>267</v>
      </c>
      <c r="K3155" s="49">
        <v>1123767.83</v>
      </c>
      <c r="L3155" s="49">
        <v>1284799.9746008124</v>
      </c>
      <c r="M3155" s="50">
        <f t="shared" si="59"/>
        <v>21</v>
      </c>
      <c r="N3155" s="68" t="s">
        <v>349</v>
      </c>
    </row>
    <row r="3156" spans="1:14" ht="75" customHeight="1" x14ac:dyDescent="0.25">
      <c r="A3156" s="86">
        <v>3148</v>
      </c>
      <c r="B3156" s="50" t="s">
        <v>2916</v>
      </c>
      <c r="C3156" s="69" t="s">
        <v>2917</v>
      </c>
      <c r="D3156" s="69" t="s">
        <v>20</v>
      </c>
      <c r="E3156" s="69" t="s">
        <v>437</v>
      </c>
      <c r="F3156" s="69" t="s">
        <v>2950</v>
      </c>
      <c r="G3156" s="87" t="s">
        <v>2951</v>
      </c>
      <c r="H3156" s="47" t="s">
        <v>2279</v>
      </c>
      <c r="I3156" s="48">
        <v>194</v>
      </c>
      <c r="J3156" s="50" t="s">
        <v>82</v>
      </c>
      <c r="K3156" s="46">
        <v>1137220.4981959998</v>
      </c>
      <c r="L3156" s="49">
        <v>1225218.8261803426</v>
      </c>
      <c r="M3156" s="50">
        <f t="shared" si="59"/>
        <v>22</v>
      </c>
      <c r="N3156" s="68" t="s">
        <v>349</v>
      </c>
    </row>
    <row r="3157" spans="1:14" ht="75" customHeight="1" x14ac:dyDescent="0.25">
      <c r="A3157" s="86">
        <v>3149</v>
      </c>
      <c r="B3157" s="50" t="s">
        <v>2916</v>
      </c>
      <c r="C3157" s="69" t="s">
        <v>2917</v>
      </c>
      <c r="D3157" s="69" t="s">
        <v>23</v>
      </c>
      <c r="E3157" s="69" t="s">
        <v>106</v>
      </c>
      <c r="F3157" s="69" t="s">
        <v>2952</v>
      </c>
      <c r="G3157" s="69" t="s">
        <v>2947</v>
      </c>
      <c r="H3157" s="47">
        <v>30</v>
      </c>
      <c r="I3157" s="48">
        <v>0</v>
      </c>
      <c r="J3157" s="50" t="s">
        <v>267</v>
      </c>
      <c r="K3157" s="49">
        <v>1147263.75</v>
      </c>
      <c r="L3157" s="49">
        <v>1311662.7807902568</v>
      </c>
      <c r="M3157" s="50">
        <f t="shared" si="59"/>
        <v>23</v>
      </c>
      <c r="N3157" s="68" t="s">
        <v>349</v>
      </c>
    </row>
    <row r="3158" spans="1:14" ht="75" customHeight="1" x14ac:dyDescent="0.25">
      <c r="A3158" s="86">
        <v>3150</v>
      </c>
      <c r="B3158" s="50" t="s">
        <v>2916</v>
      </c>
      <c r="C3158" s="69" t="s">
        <v>2917</v>
      </c>
      <c r="D3158" s="69" t="s">
        <v>23</v>
      </c>
      <c r="E3158" s="69" t="s">
        <v>106</v>
      </c>
      <c r="F3158" s="69" t="s">
        <v>2953</v>
      </c>
      <c r="G3158" s="87" t="s">
        <v>2685</v>
      </c>
      <c r="H3158" s="47">
        <v>30</v>
      </c>
      <c r="I3158" s="48">
        <v>149</v>
      </c>
      <c r="J3158" s="50" t="s">
        <v>81</v>
      </c>
      <c r="K3158" s="49">
        <v>1223190.53</v>
      </c>
      <c r="L3158" s="49">
        <v>1398469.6126031247</v>
      </c>
      <c r="M3158" s="50">
        <f t="shared" si="59"/>
        <v>24</v>
      </c>
      <c r="N3158" s="68" t="s">
        <v>349</v>
      </c>
    </row>
    <row r="3159" spans="1:14" ht="75" customHeight="1" x14ac:dyDescent="0.25">
      <c r="A3159" s="86">
        <v>3151</v>
      </c>
      <c r="B3159" s="50" t="s">
        <v>2916</v>
      </c>
      <c r="C3159" s="69" t="s">
        <v>2917</v>
      </c>
      <c r="D3159" s="69" t="s">
        <v>23</v>
      </c>
      <c r="E3159" s="69" t="s">
        <v>106</v>
      </c>
      <c r="F3159" s="69" t="s">
        <v>2954</v>
      </c>
      <c r="G3159" s="87" t="s">
        <v>2687</v>
      </c>
      <c r="H3159" s="47">
        <v>30</v>
      </c>
      <c r="I3159" s="48">
        <v>149</v>
      </c>
      <c r="J3159" s="50" t="s">
        <v>81</v>
      </c>
      <c r="K3159" s="49">
        <v>1265831.31</v>
      </c>
      <c r="L3159" s="49">
        <v>1447220.6727406611</v>
      </c>
      <c r="M3159" s="50">
        <f t="shared" si="59"/>
        <v>25</v>
      </c>
      <c r="N3159" s="68" t="s">
        <v>349</v>
      </c>
    </row>
    <row r="3160" spans="1:14" ht="75" customHeight="1" x14ac:dyDescent="0.25">
      <c r="A3160" s="86">
        <v>3152</v>
      </c>
      <c r="B3160" s="50" t="s">
        <v>2916</v>
      </c>
      <c r="C3160" s="69" t="s">
        <v>2917</v>
      </c>
      <c r="D3160" s="69" t="s">
        <v>13</v>
      </c>
      <c r="E3160" s="69" t="s">
        <v>867</v>
      </c>
      <c r="F3160" s="87" t="s">
        <v>2735</v>
      </c>
      <c r="G3160" s="87" t="s">
        <v>2736</v>
      </c>
      <c r="H3160" s="47">
        <v>180</v>
      </c>
      <c r="I3160" s="48">
        <v>214</v>
      </c>
      <c r="J3160" s="50" t="s">
        <v>81</v>
      </c>
      <c r="K3160" s="49">
        <v>1315321.229025</v>
      </c>
      <c r="L3160" s="49">
        <v>1481717.8869120402</v>
      </c>
      <c r="M3160" s="50">
        <f t="shared" si="59"/>
        <v>26</v>
      </c>
      <c r="N3160" s="68" t="s">
        <v>349</v>
      </c>
    </row>
    <row r="3161" spans="1:14" ht="75" customHeight="1" x14ac:dyDescent="0.25">
      <c r="A3161" s="86">
        <v>3153</v>
      </c>
      <c r="B3161" s="50" t="s">
        <v>2955</v>
      </c>
      <c r="C3161" s="50" t="s">
        <v>2956</v>
      </c>
      <c r="D3161" s="50" t="s">
        <v>2918</v>
      </c>
      <c r="E3161" s="50" t="s">
        <v>2919</v>
      </c>
      <c r="F3161" s="50" t="s">
        <v>2957</v>
      </c>
      <c r="G3161" s="50" t="s">
        <v>2958</v>
      </c>
      <c r="H3161" s="47">
        <v>30</v>
      </c>
      <c r="I3161" s="48"/>
      <c r="J3161" s="50" t="s">
        <v>124</v>
      </c>
      <c r="K3161" s="53">
        <v>579900</v>
      </c>
      <c r="L3161" s="49">
        <v>564504.96102970117</v>
      </c>
      <c r="M3161" s="50">
        <f t="shared" si="59"/>
        <v>1</v>
      </c>
      <c r="N3161" s="68" t="s">
        <v>349</v>
      </c>
    </row>
    <row r="3162" spans="1:14" ht="75" customHeight="1" x14ac:dyDescent="0.25">
      <c r="A3162" s="86">
        <v>3154</v>
      </c>
      <c r="B3162" s="50" t="s">
        <v>2955</v>
      </c>
      <c r="C3162" s="50" t="s">
        <v>2956</v>
      </c>
      <c r="D3162" s="50" t="s">
        <v>2918</v>
      </c>
      <c r="E3162" s="50" t="s">
        <v>2919</v>
      </c>
      <c r="F3162" s="50" t="s">
        <v>2959</v>
      </c>
      <c r="G3162" s="50" t="s">
        <v>2960</v>
      </c>
      <c r="H3162" s="47">
        <v>30</v>
      </c>
      <c r="I3162" s="48"/>
      <c r="J3162" s="50" t="s">
        <v>124</v>
      </c>
      <c r="K3162" s="53">
        <v>599900</v>
      </c>
      <c r="L3162" s="49">
        <v>583974.00607297418</v>
      </c>
      <c r="M3162" s="50">
        <f t="shared" si="59"/>
        <v>2</v>
      </c>
      <c r="N3162" s="68" t="s">
        <v>349</v>
      </c>
    </row>
    <row r="3163" spans="1:14" ht="75" customHeight="1" x14ac:dyDescent="0.25">
      <c r="A3163" s="86">
        <v>3155</v>
      </c>
      <c r="B3163" s="50" t="s">
        <v>2955</v>
      </c>
      <c r="C3163" s="69" t="s">
        <v>2956</v>
      </c>
      <c r="D3163" s="69" t="s">
        <v>23</v>
      </c>
      <c r="E3163" s="69" t="s">
        <v>106</v>
      </c>
      <c r="F3163" s="69" t="s">
        <v>2961</v>
      </c>
      <c r="G3163" s="69" t="s">
        <v>2962</v>
      </c>
      <c r="H3163" s="47">
        <v>30</v>
      </c>
      <c r="I3163" s="48">
        <v>0</v>
      </c>
      <c r="J3163" s="50" t="s">
        <v>267</v>
      </c>
      <c r="K3163" s="49">
        <v>910145.82</v>
      </c>
      <c r="L3163" s="49">
        <v>1040566.6501585435</v>
      </c>
      <c r="M3163" s="50">
        <f t="shared" si="59"/>
        <v>3</v>
      </c>
      <c r="N3163" s="68" t="s">
        <v>349</v>
      </c>
    </row>
    <row r="3164" spans="1:14" ht="75" customHeight="1" x14ac:dyDescent="0.25">
      <c r="A3164" s="86">
        <v>3156</v>
      </c>
      <c r="B3164" s="50" t="s">
        <v>2955</v>
      </c>
      <c r="C3164" s="69" t="s">
        <v>2956</v>
      </c>
      <c r="D3164" s="69" t="s">
        <v>23</v>
      </c>
      <c r="E3164" s="69" t="s">
        <v>106</v>
      </c>
      <c r="F3164" s="69" t="s">
        <v>2963</v>
      </c>
      <c r="G3164" s="69" t="s">
        <v>2962</v>
      </c>
      <c r="H3164" s="47">
        <v>30</v>
      </c>
      <c r="I3164" s="48">
        <v>0</v>
      </c>
      <c r="J3164" s="50" t="s">
        <v>267</v>
      </c>
      <c r="K3164" s="49">
        <v>910145.82</v>
      </c>
      <c r="L3164" s="49">
        <v>1040566.6501585435</v>
      </c>
      <c r="M3164" s="50">
        <f t="shared" si="59"/>
        <v>4</v>
      </c>
      <c r="N3164" s="68" t="s">
        <v>349</v>
      </c>
    </row>
    <row r="3165" spans="1:14" ht="75" customHeight="1" x14ac:dyDescent="0.25">
      <c r="A3165" s="86">
        <v>3157</v>
      </c>
      <c r="B3165" s="50" t="s">
        <v>2955</v>
      </c>
      <c r="C3165" s="69" t="s">
        <v>2956</v>
      </c>
      <c r="D3165" s="69" t="s">
        <v>23</v>
      </c>
      <c r="E3165" s="69" t="s">
        <v>106</v>
      </c>
      <c r="F3165" s="69" t="s">
        <v>2964</v>
      </c>
      <c r="G3165" s="69" t="s">
        <v>2965</v>
      </c>
      <c r="H3165" s="47">
        <v>30</v>
      </c>
      <c r="I3165" s="48">
        <v>0</v>
      </c>
      <c r="J3165" s="50" t="s">
        <v>267</v>
      </c>
      <c r="K3165" s="49">
        <v>920491.5</v>
      </c>
      <c r="L3165" s="49">
        <v>1052394.8312528788</v>
      </c>
      <c r="M3165" s="50">
        <f t="shared" si="59"/>
        <v>5</v>
      </c>
      <c r="N3165" s="68" t="s">
        <v>349</v>
      </c>
    </row>
    <row r="3166" spans="1:14" ht="75" customHeight="1" x14ac:dyDescent="0.25">
      <c r="A3166" s="86">
        <v>3158</v>
      </c>
      <c r="B3166" s="50" t="s">
        <v>2955</v>
      </c>
      <c r="C3166" s="69" t="s">
        <v>2956</v>
      </c>
      <c r="D3166" s="69" t="s">
        <v>23</v>
      </c>
      <c r="E3166" s="69" t="s">
        <v>106</v>
      </c>
      <c r="F3166" s="69" t="s">
        <v>2966</v>
      </c>
      <c r="G3166" s="69" t="s">
        <v>2965</v>
      </c>
      <c r="H3166" s="47">
        <v>30</v>
      </c>
      <c r="I3166" s="48">
        <v>0</v>
      </c>
      <c r="J3166" s="50" t="s">
        <v>267</v>
      </c>
      <c r="K3166" s="49">
        <v>920491.5</v>
      </c>
      <c r="L3166" s="49">
        <v>1052394.8312528788</v>
      </c>
      <c r="M3166" s="50">
        <f t="shared" si="59"/>
        <v>6</v>
      </c>
      <c r="N3166" s="68" t="s">
        <v>349</v>
      </c>
    </row>
    <row r="3167" spans="1:14" ht="75" customHeight="1" x14ac:dyDescent="0.25">
      <c r="A3167" s="86">
        <v>3159</v>
      </c>
      <c r="B3167" s="50" t="s">
        <v>2955</v>
      </c>
      <c r="C3167" s="69" t="s">
        <v>2956</v>
      </c>
      <c r="D3167" s="69" t="s">
        <v>23</v>
      </c>
      <c r="E3167" s="69" t="s">
        <v>106</v>
      </c>
      <c r="F3167" s="69" t="s">
        <v>2967</v>
      </c>
      <c r="G3167" s="69" t="s">
        <v>2962</v>
      </c>
      <c r="H3167" s="47">
        <v>30</v>
      </c>
      <c r="I3167" s="48">
        <v>0</v>
      </c>
      <c r="J3167" s="50" t="s">
        <v>267</v>
      </c>
      <c r="K3167" s="49">
        <v>957710.97</v>
      </c>
      <c r="L3167" s="49">
        <v>1094947.7259292242</v>
      </c>
      <c r="M3167" s="50">
        <f t="shared" si="59"/>
        <v>7</v>
      </c>
      <c r="N3167" s="68" t="s">
        <v>349</v>
      </c>
    </row>
    <row r="3168" spans="1:14" ht="75" customHeight="1" x14ac:dyDescent="0.25">
      <c r="A3168" s="86">
        <v>3160</v>
      </c>
      <c r="B3168" s="50" t="s">
        <v>2955</v>
      </c>
      <c r="C3168" s="69" t="s">
        <v>2956</v>
      </c>
      <c r="D3168" s="69" t="s">
        <v>23</v>
      </c>
      <c r="E3168" s="69" t="s">
        <v>106</v>
      </c>
      <c r="F3168" s="69" t="s">
        <v>2968</v>
      </c>
      <c r="G3168" s="69" t="s">
        <v>2962</v>
      </c>
      <c r="H3168" s="47">
        <v>30</v>
      </c>
      <c r="I3168" s="48">
        <v>0</v>
      </c>
      <c r="J3168" s="50" t="s">
        <v>267</v>
      </c>
      <c r="K3168" s="49">
        <v>957710.97</v>
      </c>
      <c r="L3168" s="49">
        <v>1094947.7259292242</v>
      </c>
      <c r="M3168" s="50">
        <f t="shared" si="59"/>
        <v>8</v>
      </c>
      <c r="N3168" s="68" t="s">
        <v>349</v>
      </c>
    </row>
    <row r="3169" spans="1:14" ht="75" customHeight="1" x14ac:dyDescent="0.25">
      <c r="A3169" s="86">
        <v>3161</v>
      </c>
      <c r="B3169" s="50" t="s">
        <v>2955</v>
      </c>
      <c r="C3169" s="69" t="s">
        <v>2956</v>
      </c>
      <c r="D3169" s="69" t="s">
        <v>23</v>
      </c>
      <c r="E3169" s="69" t="s">
        <v>106</v>
      </c>
      <c r="F3169" s="69" t="s">
        <v>2969</v>
      </c>
      <c r="G3169" s="69" t="s">
        <v>2965</v>
      </c>
      <c r="H3169" s="47">
        <v>30</v>
      </c>
      <c r="I3169" s="48">
        <v>0</v>
      </c>
      <c r="J3169" s="50" t="s">
        <v>267</v>
      </c>
      <c r="K3169" s="49">
        <v>968056.65</v>
      </c>
      <c r="L3169" s="49">
        <v>1106775.9070235598</v>
      </c>
      <c r="M3169" s="50">
        <f t="shared" si="59"/>
        <v>9</v>
      </c>
      <c r="N3169" s="68" t="s">
        <v>349</v>
      </c>
    </row>
    <row r="3170" spans="1:14" ht="75" customHeight="1" x14ac:dyDescent="0.25">
      <c r="A3170" s="86">
        <v>3162</v>
      </c>
      <c r="B3170" s="50" t="s">
        <v>2955</v>
      </c>
      <c r="C3170" s="69" t="s">
        <v>2956</v>
      </c>
      <c r="D3170" s="69" t="s">
        <v>23</v>
      </c>
      <c r="E3170" s="69" t="s">
        <v>106</v>
      </c>
      <c r="F3170" s="69" t="s">
        <v>2970</v>
      </c>
      <c r="G3170" s="69" t="s">
        <v>2965</v>
      </c>
      <c r="H3170" s="47">
        <v>30</v>
      </c>
      <c r="I3170" s="48">
        <v>0</v>
      </c>
      <c r="J3170" s="50" t="s">
        <v>267</v>
      </c>
      <c r="K3170" s="49">
        <v>968056.65</v>
      </c>
      <c r="L3170" s="49">
        <v>1106775.9070235598</v>
      </c>
      <c r="M3170" s="50">
        <f t="shared" si="59"/>
        <v>10</v>
      </c>
      <c r="N3170" s="68" t="s">
        <v>349</v>
      </c>
    </row>
    <row r="3171" spans="1:14" ht="75" customHeight="1" x14ac:dyDescent="0.25">
      <c r="A3171" s="86">
        <v>3163</v>
      </c>
      <c r="B3171" s="50" t="s">
        <v>2955</v>
      </c>
      <c r="C3171" s="69" t="s">
        <v>2956</v>
      </c>
      <c r="D3171" s="69" t="s">
        <v>23</v>
      </c>
      <c r="E3171" s="69" t="s">
        <v>106</v>
      </c>
      <c r="F3171" s="69" t="s">
        <v>2971</v>
      </c>
      <c r="G3171" s="69" t="s">
        <v>2972</v>
      </c>
      <c r="H3171" s="47">
        <v>30</v>
      </c>
      <c r="I3171" s="48">
        <v>0</v>
      </c>
      <c r="J3171" s="50" t="s">
        <v>267</v>
      </c>
      <c r="K3171" s="49">
        <v>968381.08</v>
      </c>
      <c r="L3171" s="49">
        <v>1107146.8267497097</v>
      </c>
      <c r="M3171" s="50">
        <f t="shared" si="59"/>
        <v>11</v>
      </c>
      <c r="N3171" s="68" t="s">
        <v>349</v>
      </c>
    </row>
    <row r="3172" spans="1:14" ht="75" customHeight="1" x14ac:dyDescent="0.25">
      <c r="A3172" s="86">
        <v>3164</v>
      </c>
      <c r="B3172" s="50" t="s">
        <v>2955</v>
      </c>
      <c r="C3172" s="69" t="s">
        <v>2956</v>
      </c>
      <c r="D3172" s="69" t="s">
        <v>23</v>
      </c>
      <c r="E3172" s="69" t="s">
        <v>106</v>
      </c>
      <c r="F3172" s="69" t="s">
        <v>2973</v>
      </c>
      <c r="G3172" s="69" t="s">
        <v>2962</v>
      </c>
      <c r="H3172" s="47">
        <v>30</v>
      </c>
      <c r="I3172" s="48">
        <v>0</v>
      </c>
      <c r="J3172" s="50" t="s">
        <v>267</v>
      </c>
      <c r="K3172" s="49">
        <v>1001895.12</v>
      </c>
      <c r="L3172" s="49">
        <v>1145463.315788883</v>
      </c>
      <c r="M3172" s="50">
        <f t="shared" si="59"/>
        <v>12</v>
      </c>
      <c r="N3172" s="68" t="s">
        <v>349</v>
      </c>
    </row>
    <row r="3173" spans="1:14" ht="75" customHeight="1" x14ac:dyDescent="0.25">
      <c r="A3173" s="86">
        <v>3165</v>
      </c>
      <c r="B3173" s="50" t="s">
        <v>2955</v>
      </c>
      <c r="C3173" s="69" t="s">
        <v>2956</v>
      </c>
      <c r="D3173" s="69" t="s">
        <v>23</v>
      </c>
      <c r="E3173" s="69" t="s">
        <v>106</v>
      </c>
      <c r="F3173" s="69" t="s">
        <v>2974</v>
      </c>
      <c r="G3173" s="69" t="s">
        <v>2962</v>
      </c>
      <c r="H3173" s="47">
        <v>30</v>
      </c>
      <c r="I3173" s="48">
        <v>0</v>
      </c>
      <c r="J3173" s="50" t="s">
        <v>267</v>
      </c>
      <c r="K3173" s="49">
        <v>1001895.12</v>
      </c>
      <c r="L3173" s="49">
        <v>1145463.315788883</v>
      </c>
      <c r="M3173" s="50">
        <f t="shared" si="59"/>
        <v>13</v>
      </c>
      <c r="N3173" s="68" t="s">
        <v>349</v>
      </c>
    </row>
    <row r="3174" spans="1:14" ht="75" customHeight="1" x14ac:dyDescent="0.25">
      <c r="A3174" s="86">
        <v>3166</v>
      </c>
      <c r="B3174" s="50" t="s">
        <v>2955</v>
      </c>
      <c r="C3174" s="69" t="s">
        <v>2956</v>
      </c>
      <c r="D3174" s="69" t="s">
        <v>23</v>
      </c>
      <c r="E3174" s="69" t="s">
        <v>106</v>
      </c>
      <c r="F3174" s="69" t="s">
        <v>2975</v>
      </c>
      <c r="G3174" s="69" t="s">
        <v>2965</v>
      </c>
      <c r="H3174" s="47">
        <v>30</v>
      </c>
      <c r="I3174" s="48">
        <v>0</v>
      </c>
      <c r="J3174" s="50" t="s">
        <v>267</v>
      </c>
      <c r="K3174" s="49">
        <v>1012240.8</v>
      </c>
      <c r="L3174" s="49">
        <v>1157291.4968832182</v>
      </c>
      <c r="M3174" s="50">
        <f t="shared" si="59"/>
        <v>14</v>
      </c>
      <c r="N3174" s="68" t="s">
        <v>349</v>
      </c>
    </row>
    <row r="3175" spans="1:14" ht="75" customHeight="1" x14ac:dyDescent="0.25">
      <c r="A3175" s="86">
        <v>3167</v>
      </c>
      <c r="B3175" s="50" t="s">
        <v>2955</v>
      </c>
      <c r="C3175" s="69" t="s">
        <v>2956</v>
      </c>
      <c r="D3175" s="69" t="s">
        <v>23</v>
      </c>
      <c r="E3175" s="69" t="s">
        <v>106</v>
      </c>
      <c r="F3175" s="69" t="s">
        <v>2976</v>
      </c>
      <c r="G3175" s="69" t="s">
        <v>2965</v>
      </c>
      <c r="H3175" s="47">
        <v>30</v>
      </c>
      <c r="I3175" s="48">
        <v>0</v>
      </c>
      <c r="J3175" s="50" t="s">
        <v>267</v>
      </c>
      <c r="K3175" s="49">
        <v>1012240.8</v>
      </c>
      <c r="L3175" s="49">
        <v>1157291.4968832182</v>
      </c>
      <c r="M3175" s="50">
        <f t="shared" si="59"/>
        <v>15</v>
      </c>
      <c r="N3175" s="68" t="s">
        <v>349</v>
      </c>
    </row>
    <row r="3176" spans="1:14" ht="75" customHeight="1" x14ac:dyDescent="0.25">
      <c r="A3176" s="86">
        <v>3168</v>
      </c>
      <c r="B3176" s="50" t="s">
        <v>2955</v>
      </c>
      <c r="C3176" s="69" t="s">
        <v>2956</v>
      </c>
      <c r="D3176" s="69" t="s">
        <v>23</v>
      </c>
      <c r="E3176" s="69" t="s">
        <v>106</v>
      </c>
      <c r="F3176" s="69" t="s">
        <v>2977</v>
      </c>
      <c r="G3176" s="69" t="s">
        <v>2972</v>
      </c>
      <c r="H3176" s="47">
        <v>30</v>
      </c>
      <c r="I3176" s="48">
        <v>0</v>
      </c>
      <c r="J3176" s="50" t="s">
        <v>267</v>
      </c>
      <c r="K3176" s="49">
        <v>1015946.23</v>
      </c>
      <c r="L3176" s="49">
        <v>1161527.9025203907</v>
      </c>
      <c r="M3176" s="50">
        <f t="shared" si="59"/>
        <v>16</v>
      </c>
      <c r="N3176" s="68" t="s">
        <v>349</v>
      </c>
    </row>
    <row r="3177" spans="1:14" ht="75" customHeight="1" x14ac:dyDescent="0.25">
      <c r="A3177" s="86">
        <v>3169</v>
      </c>
      <c r="B3177" s="50" t="s">
        <v>2955</v>
      </c>
      <c r="C3177" s="69" t="s">
        <v>2956</v>
      </c>
      <c r="D3177" s="69" t="s">
        <v>23</v>
      </c>
      <c r="E3177" s="69" t="s">
        <v>106</v>
      </c>
      <c r="F3177" s="69" t="s">
        <v>2978</v>
      </c>
      <c r="G3177" s="69" t="s">
        <v>2979</v>
      </c>
      <c r="H3177" s="47">
        <v>30</v>
      </c>
      <c r="I3177" s="48">
        <v>0</v>
      </c>
      <c r="J3177" s="50" t="s">
        <v>267</v>
      </c>
      <c r="K3177" s="49">
        <v>1035790.63</v>
      </c>
      <c r="L3177" s="49">
        <v>1184215.9381940658</v>
      </c>
      <c r="M3177" s="50">
        <f t="shared" si="59"/>
        <v>17</v>
      </c>
      <c r="N3177" s="68" t="s">
        <v>349</v>
      </c>
    </row>
    <row r="3178" spans="1:14" ht="75" customHeight="1" x14ac:dyDescent="0.25">
      <c r="A3178" s="86">
        <v>3170</v>
      </c>
      <c r="B3178" s="50" t="s">
        <v>2955</v>
      </c>
      <c r="C3178" s="69" t="s">
        <v>2956</v>
      </c>
      <c r="D3178" s="69" t="s">
        <v>23</v>
      </c>
      <c r="E3178" s="69" t="s">
        <v>106</v>
      </c>
      <c r="F3178" s="69" t="s">
        <v>2980</v>
      </c>
      <c r="G3178" s="69" t="s">
        <v>2979</v>
      </c>
      <c r="H3178" s="47">
        <v>30</v>
      </c>
      <c r="I3178" s="48">
        <v>0</v>
      </c>
      <c r="J3178" s="50" t="s">
        <v>267</v>
      </c>
      <c r="K3178" s="49">
        <v>1035790.63</v>
      </c>
      <c r="L3178" s="49">
        <v>1184215.9381940658</v>
      </c>
      <c r="M3178" s="50">
        <f t="shared" si="59"/>
        <v>18</v>
      </c>
      <c r="N3178" s="68" t="s">
        <v>349</v>
      </c>
    </row>
    <row r="3179" spans="1:14" ht="75" customHeight="1" x14ac:dyDescent="0.25">
      <c r="A3179" s="86">
        <v>3171</v>
      </c>
      <c r="B3179" s="50" t="s">
        <v>2955</v>
      </c>
      <c r="C3179" s="69" t="s">
        <v>2956</v>
      </c>
      <c r="D3179" s="69" t="s">
        <v>23</v>
      </c>
      <c r="E3179" s="69" t="s">
        <v>106</v>
      </c>
      <c r="F3179" s="69" t="s">
        <v>2981</v>
      </c>
      <c r="G3179" s="69" t="s">
        <v>2972</v>
      </c>
      <c r="H3179" s="47">
        <v>30</v>
      </c>
      <c r="I3179" s="48">
        <v>0</v>
      </c>
      <c r="J3179" s="50" t="s">
        <v>267</v>
      </c>
      <c r="K3179" s="49">
        <v>1060130.3799999999</v>
      </c>
      <c r="L3179" s="49">
        <v>1212043.4923800491</v>
      </c>
      <c r="M3179" s="50">
        <f t="shared" si="59"/>
        <v>19</v>
      </c>
      <c r="N3179" s="68" t="s">
        <v>349</v>
      </c>
    </row>
    <row r="3180" spans="1:14" ht="75" customHeight="1" x14ac:dyDescent="0.25">
      <c r="A3180" s="86">
        <v>3172</v>
      </c>
      <c r="B3180" s="50" t="s">
        <v>2955</v>
      </c>
      <c r="C3180" s="69" t="s">
        <v>2956</v>
      </c>
      <c r="D3180" s="69" t="s">
        <v>23</v>
      </c>
      <c r="E3180" s="69" t="s">
        <v>106</v>
      </c>
      <c r="F3180" s="69" t="s">
        <v>2982</v>
      </c>
      <c r="G3180" s="69" t="s">
        <v>2941</v>
      </c>
      <c r="H3180" s="47">
        <v>30</v>
      </c>
      <c r="I3180" s="48">
        <v>0</v>
      </c>
      <c r="J3180" s="50" t="s">
        <v>267</v>
      </c>
      <c r="K3180" s="49">
        <v>1065855.8999999999</v>
      </c>
      <c r="L3180" s="49">
        <v>1218589.4601095011</v>
      </c>
      <c r="M3180" s="50">
        <f t="shared" si="59"/>
        <v>20</v>
      </c>
      <c r="N3180" s="68" t="s">
        <v>349</v>
      </c>
    </row>
    <row r="3181" spans="1:14" ht="75" customHeight="1" x14ac:dyDescent="0.25">
      <c r="A3181" s="86">
        <v>3173</v>
      </c>
      <c r="B3181" s="50" t="s">
        <v>2955</v>
      </c>
      <c r="C3181" s="69" t="s">
        <v>2956</v>
      </c>
      <c r="D3181" s="69" t="s">
        <v>23</v>
      </c>
      <c r="E3181" s="69" t="s">
        <v>106</v>
      </c>
      <c r="F3181" s="69" t="s">
        <v>2983</v>
      </c>
      <c r="G3181" s="69" t="s">
        <v>2945</v>
      </c>
      <c r="H3181" s="47">
        <v>30</v>
      </c>
      <c r="I3181" s="48">
        <v>0</v>
      </c>
      <c r="J3181" s="50" t="s">
        <v>267</v>
      </c>
      <c r="K3181" s="49">
        <v>1076202.68</v>
      </c>
      <c r="L3181" s="49">
        <v>1230418.8988301312</v>
      </c>
      <c r="M3181" s="50">
        <f t="shared" si="59"/>
        <v>21</v>
      </c>
      <c r="N3181" s="68" t="s">
        <v>349</v>
      </c>
    </row>
    <row r="3182" spans="1:14" ht="75" customHeight="1" x14ac:dyDescent="0.25">
      <c r="A3182" s="86">
        <v>3174</v>
      </c>
      <c r="B3182" s="50" t="s">
        <v>2955</v>
      </c>
      <c r="C3182" s="69" t="s">
        <v>2956</v>
      </c>
      <c r="D3182" s="69" t="s">
        <v>23</v>
      </c>
      <c r="E3182" s="69" t="s">
        <v>106</v>
      </c>
      <c r="F3182" s="69" t="s">
        <v>2984</v>
      </c>
      <c r="G3182" s="69" t="s">
        <v>2979</v>
      </c>
      <c r="H3182" s="47">
        <v>30</v>
      </c>
      <c r="I3182" s="48">
        <v>0</v>
      </c>
      <c r="J3182" s="50" t="s">
        <v>267</v>
      </c>
      <c r="K3182" s="49">
        <v>1083355.78</v>
      </c>
      <c r="L3182" s="49">
        <v>1238597.0139647471</v>
      </c>
      <c r="M3182" s="50">
        <f t="shared" si="59"/>
        <v>22</v>
      </c>
      <c r="N3182" s="68" t="s">
        <v>349</v>
      </c>
    </row>
    <row r="3183" spans="1:14" ht="75" customHeight="1" x14ac:dyDescent="0.25">
      <c r="A3183" s="86">
        <v>3175</v>
      </c>
      <c r="B3183" s="50" t="s">
        <v>2955</v>
      </c>
      <c r="C3183" s="69" t="s">
        <v>2956</v>
      </c>
      <c r="D3183" s="69" t="s">
        <v>23</v>
      </c>
      <c r="E3183" s="69" t="s">
        <v>106</v>
      </c>
      <c r="F3183" s="69" t="s">
        <v>2985</v>
      </c>
      <c r="G3183" s="69" t="s">
        <v>2979</v>
      </c>
      <c r="H3183" s="47">
        <v>30</v>
      </c>
      <c r="I3183" s="48">
        <v>0</v>
      </c>
      <c r="J3183" s="50" t="s">
        <v>267</v>
      </c>
      <c r="K3183" s="49">
        <v>1083355.78</v>
      </c>
      <c r="L3183" s="49">
        <v>1238597.0139647471</v>
      </c>
      <c r="M3183" s="50">
        <f t="shared" si="59"/>
        <v>23</v>
      </c>
      <c r="N3183" s="68" t="s">
        <v>349</v>
      </c>
    </row>
    <row r="3184" spans="1:14" ht="75" customHeight="1" x14ac:dyDescent="0.25">
      <c r="A3184" s="86">
        <v>3176</v>
      </c>
      <c r="B3184" s="50" t="s">
        <v>2955</v>
      </c>
      <c r="C3184" s="69" t="s">
        <v>2956</v>
      </c>
      <c r="D3184" s="69" t="s">
        <v>23</v>
      </c>
      <c r="E3184" s="69" t="s">
        <v>106</v>
      </c>
      <c r="F3184" s="69" t="s">
        <v>2986</v>
      </c>
      <c r="G3184" s="69" t="s">
        <v>2941</v>
      </c>
      <c r="H3184" s="47">
        <v>30</v>
      </c>
      <c r="I3184" s="48">
        <v>0</v>
      </c>
      <c r="J3184" s="50" t="s">
        <v>267</v>
      </c>
      <c r="K3184" s="49">
        <v>1113421.05</v>
      </c>
      <c r="L3184" s="49">
        <v>1272970.5358801824</v>
      </c>
      <c r="M3184" s="50">
        <f t="shared" si="59"/>
        <v>24</v>
      </c>
      <c r="N3184" s="68" t="s">
        <v>349</v>
      </c>
    </row>
    <row r="3185" spans="1:14" ht="75" customHeight="1" x14ac:dyDescent="0.25">
      <c r="A3185" s="86">
        <v>3177</v>
      </c>
      <c r="B3185" s="50" t="s">
        <v>2955</v>
      </c>
      <c r="C3185" s="69" t="s">
        <v>2956</v>
      </c>
      <c r="D3185" s="69" t="s">
        <v>23</v>
      </c>
      <c r="E3185" s="69" t="s">
        <v>106</v>
      </c>
      <c r="F3185" s="69" t="s">
        <v>2987</v>
      </c>
      <c r="G3185" s="69" t="s">
        <v>2945</v>
      </c>
      <c r="H3185" s="47">
        <v>30</v>
      </c>
      <c r="I3185" s="48">
        <v>0</v>
      </c>
      <c r="J3185" s="50" t="s">
        <v>267</v>
      </c>
      <c r="K3185" s="49">
        <v>1123767.83</v>
      </c>
      <c r="L3185" s="49">
        <v>1284799.9746008124</v>
      </c>
      <c r="M3185" s="50">
        <f t="shared" si="59"/>
        <v>25</v>
      </c>
      <c r="N3185" s="68" t="s">
        <v>349</v>
      </c>
    </row>
    <row r="3186" spans="1:14" ht="75" customHeight="1" x14ac:dyDescent="0.25">
      <c r="A3186" s="86">
        <v>3178</v>
      </c>
      <c r="B3186" s="50" t="s">
        <v>2955</v>
      </c>
      <c r="C3186" s="69" t="s">
        <v>2956</v>
      </c>
      <c r="D3186" s="69" t="s">
        <v>23</v>
      </c>
      <c r="E3186" s="69" t="s">
        <v>106</v>
      </c>
      <c r="F3186" s="69" t="s">
        <v>2988</v>
      </c>
      <c r="G3186" s="69" t="s">
        <v>2979</v>
      </c>
      <c r="H3186" s="47">
        <v>30</v>
      </c>
      <c r="I3186" s="48">
        <v>0</v>
      </c>
      <c r="J3186" s="50" t="s">
        <v>267</v>
      </c>
      <c r="K3186" s="49">
        <v>1127539.93</v>
      </c>
      <c r="L3186" s="49">
        <v>1289112.6038244055</v>
      </c>
      <c r="M3186" s="50">
        <f t="shared" si="59"/>
        <v>26</v>
      </c>
      <c r="N3186" s="68" t="s">
        <v>349</v>
      </c>
    </row>
    <row r="3187" spans="1:14" ht="75" customHeight="1" x14ac:dyDescent="0.25">
      <c r="A3187" s="86">
        <v>3179</v>
      </c>
      <c r="B3187" s="50" t="s">
        <v>2955</v>
      </c>
      <c r="C3187" s="69" t="s">
        <v>2956</v>
      </c>
      <c r="D3187" s="69" t="s">
        <v>23</v>
      </c>
      <c r="E3187" s="69" t="s">
        <v>106</v>
      </c>
      <c r="F3187" s="69" t="s">
        <v>2989</v>
      </c>
      <c r="G3187" s="69" t="s">
        <v>2979</v>
      </c>
      <c r="H3187" s="47">
        <v>30</v>
      </c>
      <c r="I3187" s="48">
        <v>0</v>
      </c>
      <c r="J3187" s="50" t="s">
        <v>267</v>
      </c>
      <c r="K3187" s="49">
        <v>1127539.93</v>
      </c>
      <c r="L3187" s="49">
        <v>1289112.6038244055</v>
      </c>
      <c r="M3187" s="50">
        <f t="shared" si="59"/>
        <v>27</v>
      </c>
      <c r="N3187" s="68" t="s">
        <v>349</v>
      </c>
    </row>
    <row r="3188" spans="1:14" ht="75" customHeight="1" x14ac:dyDescent="0.25">
      <c r="A3188" s="86">
        <v>3180</v>
      </c>
      <c r="B3188" s="50" t="s">
        <v>2955</v>
      </c>
      <c r="C3188" s="69" t="s">
        <v>2956</v>
      </c>
      <c r="D3188" s="69" t="s">
        <v>23</v>
      </c>
      <c r="E3188" s="69" t="s">
        <v>106</v>
      </c>
      <c r="F3188" s="69" t="s">
        <v>2990</v>
      </c>
      <c r="G3188" s="69" t="s">
        <v>2991</v>
      </c>
      <c r="H3188" s="47">
        <v>30</v>
      </c>
      <c r="I3188" s="48">
        <v>0</v>
      </c>
      <c r="J3188" s="50" t="s">
        <v>267</v>
      </c>
      <c r="K3188" s="49">
        <v>1436119.51</v>
      </c>
      <c r="L3188" s="49">
        <v>1641910.5981808812</v>
      </c>
      <c r="M3188" s="50">
        <f t="shared" si="59"/>
        <v>28</v>
      </c>
      <c r="N3188" s="68" t="s">
        <v>349</v>
      </c>
    </row>
    <row r="3189" spans="1:14" ht="75" customHeight="1" x14ac:dyDescent="0.25">
      <c r="A3189" s="86">
        <v>3181</v>
      </c>
      <c r="B3189" s="50" t="s">
        <v>2992</v>
      </c>
      <c r="C3189" s="50" t="s">
        <v>2993</v>
      </c>
      <c r="D3189" s="50" t="s">
        <v>2918</v>
      </c>
      <c r="E3189" s="50" t="s">
        <v>2919</v>
      </c>
      <c r="F3189" s="50" t="s">
        <v>2994</v>
      </c>
      <c r="G3189" s="50" t="s">
        <v>2995</v>
      </c>
      <c r="H3189" s="47">
        <v>30</v>
      </c>
      <c r="I3189" s="48"/>
      <c r="J3189" s="50" t="s">
        <v>124</v>
      </c>
      <c r="K3189" s="53">
        <v>589900</v>
      </c>
      <c r="L3189" s="49">
        <v>574239.4835513375</v>
      </c>
      <c r="M3189" s="50">
        <f t="shared" si="59"/>
        <v>1</v>
      </c>
      <c r="N3189" s="68" t="s">
        <v>349</v>
      </c>
    </row>
    <row r="3190" spans="1:14" ht="75" customHeight="1" x14ac:dyDescent="0.25">
      <c r="A3190" s="86">
        <v>3182</v>
      </c>
      <c r="B3190" s="50" t="s">
        <v>2992</v>
      </c>
      <c r="C3190" s="50" t="s">
        <v>2993</v>
      </c>
      <c r="D3190" s="50" t="s">
        <v>2918</v>
      </c>
      <c r="E3190" s="50" t="s">
        <v>2919</v>
      </c>
      <c r="F3190" s="50" t="s">
        <v>2996</v>
      </c>
      <c r="G3190" s="50" t="s">
        <v>2997</v>
      </c>
      <c r="H3190" s="47">
        <v>30</v>
      </c>
      <c r="I3190" s="48"/>
      <c r="J3190" s="50" t="s">
        <v>124</v>
      </c>
      <c r="K3190" s="53">
        <v>589900</v>
      </c>
      <c r="L3190" s="49">
        <v>574239.4835513375</v>
      </c>
      <c r="M3190" s="50">
        <f t="shared" si="59"/>
        <v>2</v>
      </c>
      <c r="N3190" s="68" t="s">
        <v>349</v>
      </c>
    </row>
    <row r="3191" spans="1:14" ht="75" customHeight="1" x14ac:dyDescent="0.25">
      <c r="A3191" s="86">
        <v>3183</v>
      </c>
      <c r="B3191" s="50" t="s">
        <v>2992</v>
      </c>
      <c r="C3191" s="50" t="s">
        <v>2993</v>
      </c>
      <c r="D3191" s="50" t="s">
        <v>2918</v>
      </c>
      <c r="E3191" s="50" t="s">
        <v>2919</v>
      </c>
      <c r="F3191" s="50" t="s">
        <v>2998</v>
      </c>
      <c r="G3191" s="50" t="s">
        <v>2999</v>
      </c>
      <c r="H3191" s="47">
        <v>30</v>
      </c>
      <c r="I3191" s="48"/>
      <c r="J3191" s="50" t="s">
        <v>124</v>
      </c>
      <c r="K3191" s="53">
        <v>599900</v>
      </c>
      <c r="L3191" s="49">
        <v>583974.00607297418</v>
      </c>
      <c r="M3191" s="50">
        <f t="shared" si="59"/>
        <v>3</v>
      </c>
      <c r="N3191" s="68" t="s">
        <v>349</v>
      </c>
    </row>
    <row r="3192" spans="1:14" ht="75" customHeight="1" x14ac:dyDescent="0.25">
      <c r="A3192" s="86">
        <v>3184</v>
      </c>
      <c r="B3192" s="50" t="s">
        <v>2992</v>
      </c>
      <c r="C3192" s="50" t="s">
        <v>2993</v>
      </c>
      <c r="D3192" s="50" t="s">
        <v>2918</v>
      </c>
      <c r="E3192" s="50" t="s">
        <v>2919</v>
      </c>
      <c r="F3192" s="50" t="s">
        <v>3000</v>
      </c>
      <c r="G3192" s="50" t="s">
        <v>2997</v>
      </c>
      <c r="H3192" s="47">
        <v>30</v>
      </c>
      <c r="I3192" s="48"/>
      <c r="J3192" s="50" t="s">
        <v>124</v>
      </c>
      <c r="K3192" s="53">
        <v>599900</v>
      </c>
      <c r="L3192" s="49">
        <v>583974.00607297418</v>
      </c>
      <c r="M3192" s="50">
        <f t="shared" si="59"/>
        <v>4</v>
      </c>
      <c r="N3192" s="68" t="s">
        <v>349</v>
      </c>
    </row>
    <row r="3193" spans="1:14" ht="75" customHeight="1" x14ac:dyDescent="0.25">
      <c r="A3193" s="86">
        <v>3185</v>
      </c>
      <c r="B3193" s="50" t="s">
        <v>2992</v>
      </c>
      <c r="C3193" s="69" t="s">
        <v>2993</v>
      </c>
      <c r="D3193" s="69" t="s">
        <v>13</v>
      </c>
      <c r="E3193" s="69" t="s">
        <v>867</v>
      </c>
      <c r="F3193" s="87" t="s">
        <v>3001</v>
      </c>
      <c r="G3193" s="87" t="s">
        <v>3002</v>
      </c>
      <c r="H3193" s="47">
        <v>180</v>
      </c>
      <c r="I3193" s="48">
        <v>193</v>
      </c>
      <c r="J3193" s="50" t="s">
        <v>267</v>
      </c>
      <c r="K3193" s="49">
        <v>760894.86129999999</v>
      </c>
      <c r="L3193" s="49">
        <v>843905.55236217857</v>
      </c>
      <c r="M3193" s="50">
        <f t="shared" si="59"/>
        <v>5</v>
      </c>
      <c r="N3193" s="68" t="s">
        <v>349</v>
      </c>
    </row>
    <row r="3194" spans="1:14" ht="75" customHeight="1" x14ac:dyDescent="0.25">
      <c r="A3194" s="86">
        <v>3186</v>
      </c>
      <c r="B3194" s="50" t="s">
        <v>2992</v>
      </c>
      <c r="C3194" s="69" t="s">
        <v>2993</v>
      </c>
      <c r="D3194" s="69" t="s">
        <v>13</v>
      </c>
      <c r="E3194" s="69" t="s">
        <v>867</v>
      </c>
      <c r="F3194" s="87" t="s">
        <v>3003</v>
      </c>
      <c r="G3194" s="87" t="s">
        <v>3004</v>
      </c>
      <c r="H3194" s="47">
        <v>180</v>
      </c>
      <c r="I3194" s="48">
        <v>193</v>
      </c>
      <c r="J3194" s="50" t="s">
        <v>3005</v>
      </c>
      <c r="K3194" s="49">
        <v>767477.89254999999</v>
      </c>
      <c r="L3194" s="49">
        <v>850488.58361217857</v>
      </c>
      <c r="M3194" s="50">
        <f t="shared" si="59"/>
        <v>6</v>
      </c>
      <c r="N3194" s="68" t="s">
        <v>349</v>
      </c>
    </row>
    <row r="3195" spans="1:14" ht="75" customHeight="1" x14ac:dyDescent="0.25">
      <c r="A3195" s="86">
        <v>3187</v>
      </c>
      <c r="B3195" s="50" t="s">
        <v>2992</v>
      </c>
      <c r="C3195" s="69" t="s">
        <v>2993</v>
      </c>
      <c r="D3195" s="69" t="s">
        <v>13</v>
      </c>
      <c r="E3195" s="69" t="s">
        <v>867</v>
      </c>
      <c r="F3195" s="87" t="s">
        <v>3006</v>
      </c>
      <c r="G3195" s="87" t="s">
        <v>3007</v>
      </c>
      <c r="H3195" s="47">
        <v>180</v>
      </c>
      <c r="I3195" s="48">
        <v>193</v>
      </c>
      <c r="J3195" s="50" t="s">
        <v>3008</v>
      </c>
      <c r="K3195" s="49">
        <v>778173.61129999999</v>
      </c>
      <c r="L3195" s="49">
        <v>861184.30236217857</v>
      </c>
      <c r="M3195" s="50">
        <f t="shared" si="59"/>
        <v>7</v>
      </c>
      <c r="N3195" s="68" t="s">
        <v>349</v>
      </c>
    </row>
    <row r="3196" spans="1:14" ht="75" customHeight="1" x14ac:dyDescent="0.25">
      <c r="A3196" s="86">
        <v>3188</v>
      </c>
      <c r="B3196" s="50" t="s">
        <v>2992</v>
      </c>
      <c r="C3196" s="69" t="s">
        <v>2993</v>
      </c>
      <c r="D3196" s="69" t="s">
        <v>13</v>
      </c>
      <c r="E3196" s="69" t="s">
        <v>867</v>
      </c>
      <c r="F3196" s="87" t="s">
        <v>3001</v>
      </c>
      <c r="G3196" s="87" t="s">
        <v>3002</v>
      </c>
      <c r="H3196" s="47">
        <v>180</v>
      </c>
      <c r="I3196" s="48">
        <v>193</v>
      </c>
      <c r="J3196" s="50" t="s">
        <v>3009</v>
      </c>
      <c r="K3196" s="49">
        <v>811396.76130000001</v>
      </c>
      <c r="L3196" s="49">
        <v>900666.99921178329</v>
      </c>
      <c r="M3196" s="50">
        <f t="shared" si="59"/>
        <v>8</v>
      </c>
      <c r="N3196" s="68" t="s">
        <v>349</v>
      </c>
    </row>
    <row r="3197" spans="1:14" ht="75" customHeight="1" x14ac:dyDescent="0.25">
      <c r="A3197" s="86">
        <v>3189</v>
      </c>
      <c r="B3197" s="50" t="s">
        <v>2992</v>
      </c>
      <c r="C3197" s="69" t="s">
        <v>2993</v>
      </c>
      <c r="D3197" s="69" t="s">
        <v>13</v>
      </c>
      <c r="E3197" s="69" t="s">
        <v>867</v>
      </c>
      <c r="F3197" s="87" t="s">
        <v>3003</v>
      </c>
      <c r="G3197" s="87" t="s">
        <v>3004</v>
      </c>
      <c r="H3197" s="47">
        <v>180</v>
      </c>
      <c r="I3197" s="48">
        <v>193</v>
      </c>
      <c r="J3197" s="50" t="s">
        <v>3005</v>
      </c>
      <c r="K3197" s="49">
        <v>817979.79255000001</v>
      </c>
      <c r="L3197" s="49">
        <v>907250.03046178329</v>
      </c>
      <c r="M3197" s="50">
        <f t="shared" ref="M3197:M3260" si="60">IF(B3197=B3196,M3196+1,1)</f>
        <v>9</v>
      </c>
      <c r="N3197" s="68" t="s">
        <v>349</v>
      </c>
    </row>
    <row r="3198" spans="1:14" ht="75" customHeight="1" x14ac:dyDescent="0.25">
      <c r="A3198" s="86">
        <v>3190</v>
      </c>
      <c r="B3198" s="50" t="s">
        <v>2992</v>
      </c>
      <c r="C3198" s="69" t="s">
        <v>2993</v>
      </c>
      <c r="D3198" s="69" t="s">
        <v>13</v>
      </c>
      <c r="E3198" s="69" t="s">
        <v>867</v>
      </c>
      <c r="F3198" s="87" t="s">
        <v>3006</v>
      </c>
      <c r="G3198" s="87" t="s">
        <v>3007</v>
      </c>
      <c r="H3198" s="47">
        <v>180</v>
      </c>
      <c r="I3198" s="48">
        <v>193</v>
      </c>
      <c r="J3198" s="50" t="s">
        <v>3008</v>
      </c>
      <c r="K3198" s="49">
        <v>828675.51130000001</v>
      </c>
      <c r="L3198" s="49">
        <v>917945.74921178329</v>
      </c>
      <c r="M3198" s="50">
        <f t="shared" si="60"/>
        <v>10</v>
      </c>
      <c r="N3198" s="68" t="s">
        <v>349</v>
      </c>
    </row>
    <row r="3199" spans="1:14" ht="75" customHeight="1" x14ac:dyDescent="0.25">
      <c r="A3199" s="86">
        <v>3191</v>
      </c>
      <c r="B3199" s="50" t="s">
        <v>2992</v>
      </c>
      <c r="C3199" s="69" t="s">
        <v>2993</v>
      </c>
      <c r="D3199" s="69" t="s">
        <v>23</v>
      </c>
      <c r="E3199" s="69" t="s">
        <v>106</v>
      </c>
      <c r="F3199" s="69" t="s">
        <v>3010</v>
      </c>
      <c r="G3199" s="69" t="s">
        <v>2962</v>
      </c>
      <c r="H3199" s="47">
        <v>30</v>
      </c>
      <c r="I3199" s="48">
        <v>0</v>
      </c>
      <c r="J3199" s="50" t="s">
        <v>267</v>
      </c>
      <c r="K3199" s="49">
        <v>910145.82</v>
      </c>
      <c r="L3199" s="49">
        <v>1040566.6501585435</v>
      </c>
      <c r="M3199" s="50">
        <f t="shared" si="60"/>
        <v>11</v>
      </c>
      <c r="N3199" s="68" t="s">
        <v>349</v>
      </c>
    </row>
    <row r="3200" spans="1:14" ht="75" customHeight="1" x14ac:dyDescent="0.25">
      <c r="A3200" s="86">
        <v>3192</v>
      </c>
      <c r="B3200" s="50" t="s">
        <v>2992</v>
      </c>
      <c r="C3200" s="69" t="s">
        <v>2993</v>
      </c>
      <c r="D3200" s="69" t="s">
        <v>23</v>
      </c>
      <c r="E3200" s="69" t="s">
        <v>106</v>
      </c>
      <c r="F3200" s="69" t="s">
        <v>3011</v>
      </c>
      <c r="G3200" s="69" t="s">
        <v>2962</v>
      </c>
      <c r="H3200" s="47">
        <v>30</v>
      </c>
      <c r="I3200" s="48">
        <v>0</v>
      </c>
      <c r="J3200" s="50" t="s">
        <v>267</v>
      </c>
      <c r="K3200" s="49">
        <v>920491.5</v>
      </c>
      <c r="L3200" s="49">
        <v>1052394.8312528788</v>
      </c>
      <c r="M3200" s="50">
        <f t="shared" si="60"/>
        <v>12</v>
      </c>
      <c r="N3200" s="68" t="s">
        <v>349</v>
      </c>
    </row>
    <row r="3201" spans="1:14" ht="75" customHeight="1" x14ac:dyDescent="0.25">
      <c r="A3201" s="86">
        <v>3193</v>
      </c>
      <c r="B3201" s="50" t="s">
        <v>2992</v>
      </c>
      <c r="C3201" s="69" t="s">
        <v>2993</v>
      </c>
      <c r="D3201" s="69" t="s">
        <v>23</v>
      </c>
      <c r="E3201" s="69" t="s">
        <v>106</v>
      </c>
      <c r="F3201" s="69" t="s">
        <v>3012</v>
      </c>
      <c r="G3201" s="69" t="s">
        <v>2962</v>
      </c>
      <c r="H3201" s="47">
        <v>30</v>
      </c>
      <c r="I3201" s="48">
        <v>0</v>
      </c>
      <c r="J3201" s="50" t="s">
        <v>267</v>
      </c>
      <c r="K3201" s="49">
        <v>957710.97</v>
      </c>
      <c r="L3201" s="49">
        <v>1094947.7259292242</v>
      </c>
      <c r="M3201" s="50">
        <f t="shared" si="60"/>
        <v>13</v>
      </c>
      <c r="N3201" s="68" t="s">
        <v>349</v>
      </c>
    </row>
    <row r="3202" spans="1:14" ht="75" customHeight="1" x14ac:dyDescent="0.25">
      <c r="A3202" s="86">
        <v>3194</v>
      </c>
      <c r="B3202" s="50" t="s">
        <v>2992</v>
      </c>
      <c r="C3202" s="69" t="s">
        <v>2993</v>
      </c>
      <c r="D3202" s="69" t="s">
        <v>1691</v>
      </c>
      <c r="E3202" s="69" t="s">
        <v>3013</v>
      </c>
      <c r="F3202" s="69" t="s">
        <v>3014</v>
      </c>
      <c r="G3202" s="87" t="s">
        <v>2965</v>
      </c>
      <c r="H3202" s="47" t="s">
        <v>3015</v>
      </c>
      <c r="I3202" s="48">
        <v>215</v>
      </c>
      <c r="J3202" s="50" t="s">
        <v>3016</v>
      </c>
      <c r="K3202" s="49">
        <v>966800</v>
      </c>
      <c r="L3202" s="49">
        <v>966799.99999999988</v>
      </c>
      <c r="M3202" s="50">
        <f t="shared" si="60"/>
        <v>14</v>
      </c>
      <c r="N3202" s="68" t="s">
        <v>349</v>
      </c>
    </row>
    <row r="3203" spans="1:14" ht="75" customHeight="1" x14ac:dyDescent="0.25">
      <c r="A3203" s="86">
        <v>3195</v>
      </c>
      <c r="B3203" s="50" t="s">
        <v>2992</v>
      </c>
      <c r="C3203" s="69" t="s">
        <v>2993</v>
      </c>
      <c r="D3203" s="69" t="s">
        <v>1691</v>
      </c>
      <c r="E3203" s="69" t="s">
        <v>3013</v>
      </c>
      <c r="F3203" s="69" t="s">
        <v>3017</v>
      </c>
      <c r="G3203" s="87" t="s">
        <v>3018</v>
      </c>
      <c r="H3203" s="47" t="s">
        <v>3015</v>
      </c>
      <c r="I3203" s="48">
        <v>215</v>
      </c>
      <c r="J3203" s="50" t="s">
        <v>3016</v>
      </c>
      <c r="K3203" s="49">
        <v>966800</v>
      </c>
      <c r="L3203" s="49">
        <v>966799.99999999988</v>
      </c>
      <c r="M3203" s="50">
        <f t="shared" si="60"/>
        <v>15</v>
      </c>
      <c r="N3203" s="68" t="s">
        <v>349</v>
      </c>
    </row>
    <row r="3204" spans="1:14" ht="75" customHeight="1" x14ac:dyDescent="0.25">
      <c r="A3204" s="86">
        <v>3196</v>
      </c>
      <c r="B3204" s="50" t="s">
        <v>2992</v>
      </c>
      <c r="C3204" s="69" t="s">
        <v>2993</v>
      </c>
      <c r="D3204" s="69" t="s">
        <v>23</v>
      </c>
      <c r="E3204" s="69" t="s">
        <v>106</v>
      </c>
      <c r="F3204" s="69" t="s">
        <v>3019</v>
      </c>
      <c r="G3204" s="69" t="s">
        <v>2962</v>
      </c>
      <c r="H3204" s="47">
        <v>30</v>
      </c>
      <c r="I3204" s="48">
        <v>0</v>
      </c>
      <c r="J3204" s="50" t="s">
        <v>267</v>
      </c>
      <c r="K3204" s="49">
        <v>968056.65</v>
      </c>
      <c r="L3204" s="49">
        <v>1106775.9070235598</v>
      </c>
      <c r="M3204" s="50">
        <f t="shared" si="60"/>
        <v>16</v>
      </c>
      <c r="N3204" s="68" t="s">
        <v>349</v>
      </c>
    </row>
    <row r="3205" spans="1:14" ht="75" customHeight="1" x14ac:dyDescent="0.25">
      <c r="A3205" s="86">
        <v>3197</v>
      </c>
      <c r="B3205" s="50" t="s">
        <v>2992</v>
      </c>
      <c r="C3205" s="69" t="s">
        <v>2993</v>
      </c>
      <c r="D3205" s="69" t="s">
        <v>23</v>
      </c>
      <c r="E3205" s="69" t="s">
        <v>106</v>
      </c>
      <c r="F3205" s="69" t="s">
        <v>3020</v>
      </c>
      <c r="G3205" s="69" t="s">
        <v>2972</v>
      </c>
      <c r="H3205" s="47">
        <v>30</v>
      </c>
      <c r="I3205" s="48">
        <v>0</v>
      </c>
      <c r="J3205" s="50" t="s">
        <v>267</v>
      </c>
      <c r="K3205" s="49">
        <v>968381.08</v>
      </c>
      <c r="L3205" s="49">
        <v>1107146.8267497097</v>
      </c>
      <c r="M3205" s="50">
        <f t="shared" si="60"/>
        <v>17</v>
      </c>
      <c r="N3205" s="68" t="s">
        <v>349</v>
      </c>
    </row>
    <row r="3206" spans="1:14" ht="75" customHeight="1" x14ac:dyDescent="0.25">
      <c r="A3206" s="86">
        <v>3198</v>
      </c>
      <c r="B3206" s="50" t="s">
        <v>2992</v>
      </c>
      <c r="C3206" s="69" t="s">
        <v>2993</v>
      </c>
      <c r="D3206" s="69" t="s">
        <v>23</v>
      </c>
      <c r="E3206" s="69" t="s">
        <v>106</v>
      </c>
      <c r="F3206" s="69" t="s">
        <v>3021</v>
      </c>
      <c r="G3206" s="69" t="s">
        <v>2962</v>
      </c>
      <c r="H3206" s="47">
        <v>30</v>
      </c>
      <c r="I3206" s="48">
        <v>0</v>
      </c>
      <c r="J3206" s="50" t="s">
        <v>267</v>
      </c>
      <c r="K3206" s="49">
        <v>1001895.12</v>
      </c>
      <c r="L3206" s="49">
        <v>1145463.315788883</v>
      </c>
      <c r="M3206" s="50">
        <f t="shared" si="60"/>
        <v>18</v>
      </c>
      <c r="N3206" s="68" t="s">
        <v>349</v>
      </c>
    </row>
    <row r="3207" spans="1:14" ht="75" customHeight="1" x14ac:dyDescent="0.25">
      <c r="A3207" s="86">
        <v>3199</v>
      </c>
      <c r="B3207" s="50" t="s">
        <v>2992</v>
      </c>
      <c r="C3207" s="69" t="s">
        <v>2993</v>
      </c>
      <c r="D3207" s="69" t="s">
        <v>23</v>
      </c>
      <c r="E3207" s="69" t="s">
        <v>106</v>
      </c>
      <c r="F3207" s="69" t="s">
        <v>3022</v>
      </c>
      <c r="G3207" s="69" t="s">
        <v>2962</v>
      </c>
      <c r="H3207" s="47">
        <v>30</v>
      </c>
      <c r="I3207" s="48">
        <v>0</v>
      </c>
      <c r="J3207" s="50" t="s">
        <v>267</v>
      </c>
      <c r="K3207" s="49">
        <v>1012240.8</v>
      </c>
      <c r="L3207" s="49">
        <v>1157291.4968832182</v>
      </c>
      <c r="M3207" s="50">
        <f t="shared" si="60"/>
        <v>19</v>
      </c>
      <c r="N3207" s="68" t="s">
        <v>349</v>
      </c>
    </row>
    <row r="3208" spans="1:14" ht="75" customHeight="1" x14ac:dyDescent="0.25">
      <c r="A3208" s="86">
        <v>3200</v>
      </c>
      <c r="B3208" s="50" t="s">
        <v>2992</v>
      </c>
      <c r="C3208" s="69" t="s">
        <v>2993</v>
      </c>
      <c r="D3208" s="69" t="s">
        <v>23</v>
      </c>
      <c r="E3208" s="69" t="s">
        <v>106</v>
      </c>
      <c r="F3208" s="69" t="s">
        <v>3023</v>
      </c>
      <c r="G3208" s="69" t="s">
        <v>2972</v>
      </c>
      <c r="H3208" s="47">
        <v>30</v>
      </c>
      <c r="I3208" s="48">
        <v>0</v>
      </c>
      <c r="J3208" s="50" t="s">
        <v>267</v>
      </c>
      <c r="K3208" s="49">
        <v>1015946.23</v>
      </c>
      <c r="L3208" s="49">
        <v>1161527.9025203907</v>
      </c>
      <c r="M3208" s="50">
        <f t="shared" si="60"/>
        <v>20</v>
      </c>
      <c r="N3208" s="68" t="s">
        <v>349</v>
      </c>
    </row>
    <row r="3209" spans="1:14" ht="75" customHeight="1" x14ac:dyDescent="0.25">
      <c r="A3209" s="86">
        <v>3201</v>
      </c>
      <c r="B3209" s="50" t="s">
        <v>2992</v>
      </c>
      <c r="C3209" s="69" t="s">
        <v>2993</v>
      </c>
      <c r="D3209" s="69" t="s">
        <v>23</v>
      </c>
      <c r="E3209" s="69" t="s">
        <v>106</v>
      </c>
      <c r="F3209" s="69" t="s">
        <v>3024</v>
      </c>
      <c r="G3209" s="69" t="s">
        <v>2941</v>
      </c>
      <c r="H3209" s="47">
        <v>30</v>
      </c>
      <c r="I3209" s="48">
        <v>0</v>
      </c>
      <c r="J3209" s="50" t="s">
        <v>267</v>
      </c>
      <c r="K3209" s="49">
        <v>1065855.8999999999</v>
      </c>
      <c r="L3209" s="49">
        <v>1218589.4601095011</v>
      </c>
      <c r="M3209" s="50">
        <f t="shared" si="60"/>
        <v>21</v>
      </c>
      <c r="N3209" s="68" t="s">
        <v>349</v>
      </c>
    </row>
    <row r="3210" spans="1:14" ht="75" customHeight="1" x14ac:dyDescent="0.25">
      <c r="A3210" s="86">
        <v>3202</v>
      </c>
      <c r="B3210" s="50" t="s">
        <v>2992</v>
      </c>
      <c r="C3210" s="69" t="s">
        <v>2993</v>
      </c>
      <c r="D3210" s="69" t="s">
        <v>23</v>
      </c>
      <c r="E3210" s="69" t="s">
        <v>106</v>
      </c>
      <c r="F3210" s="69" t="s">
        <v>3025</v>
      </c>
      <c r="G3210" s="69" t="s">
        <v>2945</v>
      </c>
      <c r="H3210" s="47">
        <v>30</v>
      </c>
      <c r="I3210" s="48">
        <v>0</v>
      </c>
      <c r="J3210" s="50" t="s">
        <v>267</v>
      </c>
      <c r="K3210" s="49">
        <v>1076202.68</v>
      </c>
      <c r="L3210" s="49">
        <v>1230418.8988301312</v>
      </c>
      <c r="M3210" s="50">
        <f t="shared" si="60"/>
        <v>22</v>
      </c>
      <c r="N3210" s="68" t="s">
        <v>349</v>
      </c>
    </row>
    <row r="3211" spans="1:14" ht="75" customHeight="1" x14ac:dyDescent="0.25">
      <c r="A3211" s="86">
        <v>3203</v>
      </c>
      <c r="B3211" s="50" t="s">
        <v>2992</v>
      </c>
      <c r="C3211" s="69" t="s">
        <v>2993</v>
      </c>
      <c r="D3211" s="69" t="s">
        <v>23</v>
      </c>
      <c r="E3211" s="69" t="s">
        <v>106</v>
      </c>
      <c r="F3211" s="69" t="s">
        <v>3026</v>
      </c>
      <c r="G3211" s="69" t="s">
        <v>2947</v>
      </c>
      <c r="H3211" s="47">
        <v>30</v>
      </c>
      <c r="I3211" s="48">
        <v>0</v>
      </c>
      <c r="J3211" s="50" t="s">
        <v>267</v>
      </c>
      <c r="K3211" s="49">
        <v>1099698.6000000001</v>
      </c>
      <c r="L3211" s="49">
        <v>1257281.705019576</v>
      </c>
      <c r="M3211" s="50">
        <f t="shared" si="60"/>
        <v>23</v>
      </c>
      <c r="N3211" s="68" t="s">
        <v>349</v>
      </c>
    </row>
    <row r="3212" spans="1:14" ht="75" customHeight="1" x14ac:dyDescent="0.25">
      <c r="A3212" s="86">
        <v>3204</v>
      </c>
      <c r="B3212" s="50" t="s">
        <v>2992</v>
      </c>
      <c r="C3212" s="69" t="s">
        <v>2993</v>
      </c>
      <c r="D3212" s="69" t="s">
        <v>23</v>
      </c>
      <c r="E3212" s="69" t="s">
        <v>106</v>
      </c>
      <c r="F3212" s="69" t="s">
        <v>3027</v>
      </c>
      <c r="G3212" s="69" t="s">
        <v>2941</v>
      </c>
      <c r="H3212" s="47">
        <v>30</v>
      </c>
      <c r="I3212" s="48">
        <v>0</v>
      </c>
      <c r="J3212" s="50" t="s">
        <v>267</v>
      </c>
      <c r="K3212" s="49">
        <v>1113421.05</v>
      </c>
      <c r="L3212" s="49">
        <v>1272970.5358801824</v>
      </c>
      <c r="M3212" s="50">
        <f t="shared" si="60"/>
        <v>24</v>
      </c>
      <c r="N3212" s="68" t="s">
        <v>349</v>
      </c>
    </row>
    <row r="3213" spans="1:14" ht="75" customHeight="1" x14ac:dyDescent="0.25">
      <c r="A3213" s="86">
        <v>3205</v>
      </c>
      <c r="B3213" s="50" t="s">
        <v>2992</v>
      </c>
      <c r="C3213" s="69" t="s">
        <v>2993</v>
      </c>
      <c r="D3213" s="69" t="s">
        <v>23</v>
      </c>
      <c r="E3213" s="69" t="s">
        <v>106</v>
      </c>
      <c r="F3213" s="69" t="s">
        <v>3028</v>
      </c>
      <c r="G3213" s="69" t="s">
        <v>2945</v>
      </c>
      <c r="H3213" s="47">
        <v>30</v>
      </c>
      <c r="I3213" s="48">
        <v>0</v>
      </c>
      <c r="J3213" s="50" t="s">
        <v>267</v>
      </c>
      <c r="K3213" s="49">
        <v>1123767.83</v>
      </c>
      <c r="L3213" s="49">
        <v>1284799.9746008124</v>
      </c>
      <c r="M3213" s="50">
        <f t="shared" si="60"/>
        <v>25</v>
      </c>
      <c r="N3213" s="68" t="s">
        <v>349</v>
      </c>
    </row>
    <row r="3214" spans="1:14" ht="75" customHeight="1" x14ac:dyDescent="0.25">
      <c r="A3214" s="86">
        <v>3206</v>
      </c>
      <c r="B3214" s="50" t="s">
        <v>2992</v>
      </c>
      <c r="C3214" s="69" t="s">
        <v>2993</v>
      </c>
      <c r="D3214" s="69" t="s">
        <v>23</v>
      </c>
      <c r="E3214" s="69" t="s">
        <v>106</v>
      </c>
      <c r="F3214" s="69" t="s">
        <v>3029</v>
      </c>
      <c r="G3214" s="69" t="s">
        <v>2947</v>
      </c>
      <c r="H3214" s="47">
        <v>30</v>
      </c>
      <c r="I3214" s="48">
        <v>0</v>
      </c>
      <c r="J3214" s="50" t="s">
        <v>267</v>
      </c>
      <c r="K3214" s="49">
        <v>1147263.75</v>
      </c>
      <c r="L3214" s="49">
        <v>1311662.7807902568</v>
      </c>
      <c r="M3214" s="50">
        <f t="shared" si="60"/>
        <v>26</v>
      </c>
      <c r="N3214" s="68" t="s">
        <v>349</v>
      </c>
    </row>
    <row r="3215" spans="1:14" ht="75" customHeight="1" x14ac:dyDescent="0.25">
      <c r="A3215" s="86">
        <v>3207</v>
      </c>
      <c r="B3215" s="50" t="s">
        <v>2992</v>
      </c>
      <c r="C3215" s="69" t="s">
        <v>2993</v>
      </c>
      <c r="D3215" s="69" t="s">
        <v>23</v>
      </c>
      <c r="E3215" s="69" t="s">
        <v>106</v>
      </c>
      <c r="F3215" s="69" t="s">
        <v>3030</v>
      </c>
      <c r="G3215" s="69" t="s">
        <v>3031</v>
      </c>
      <c r="H3215" s="47">
        <v>30</v>
      </c>
      <c r="I3215" s="48">
        <v>0</v>
      </c>
      <c r="J3215" s="50" t="s">
        <v>267</v>
      </c>
      <c r="K3215" s="49">
        <v>1156851.3</v>
      </c>
      <c r="L3215" s="49">
        <v>1322624.1944093709</v>
      </c>
      <c r="M3215" s="50">
        <f t="shared" si="60"/>
        <v>27</v>
      </c>
      <c r="N3215" s="68" t="s">
        <v>349</v>
      </c>
    </row>
    <row r="3216" spans="1:14" ht="75" customHeight="1" x14ac:dyDescent="0.25">
      <c r="A3216" s="86">
        <v>3208</v>
      </c>
      <c r="B3216" s="50" t="s">
        <v>2992</v>
      </c>
      <c r="C3216" s="69" t="s">
        <v>2993</v>
      </c>
      <c r="D3216" s="69" t="s">
        <v>23</v>
      </c>
      <c r="E3216" s="69" t="s">
        <v>106</v>
      </c>
      <c r="F3216" s="69" t="s">
        <v>3032</v>
      </c>
      <c r="G3216" s="69" t="s">
        <v>3033</v>
      </c>
      <c r="H3216" s="47">
        <v>30</v>
      </c>
      <c r="I3216" s="48">
        <v>0</v>
      </c>
      <c r="J3216" s="50" t="s">
        <v>267</v>
      </c>
      <c r="K3216" s="49">
        <v>1189846.72</v>
      </c>
      <c r="L3216" s="49">
        <v>1360347.7469495276</v>
      </c>
      <c r="M3216" s="50">
        <f t="shared" si="60"/>
        <v>28</v>
      </c>
      <c r="N3216" s="68" t="s">
        <v>349</v>
      </c>
    </row>
    <row r="3217" spans="1:14" ht="75" customHeight="1" x14ac:dyDescent="0.25">
      <c r="A3217" s="86">
        <v>3209</v>
      </c>
      <c r="B3217" s="50" t="s">
        <v>2992</v>
      </c>
      <c r="C3217" s="69" t="s">
        <v>2993</v>
      </c>
      <c r="D3217" s="69" t="s">
        <v>23</v>
      </c>
      <c r="E3217" s="69" t="s">
        <v>106</v>
      </c>
      <c r="F3217" s="69" t="s">
        <v>3034</v>
      </c>
      <c r="G3217" s="69" t="s">
        <v>3033</v>
      </c>
      <c r="H3217" s="47">
        <v>30</v>
      </c>
      <c r="I3217" s="48">
        <v>0</v>
      </c>
      <c r="J3217" s="50" t="s">
        <v>267</v>
      </c>
      <c r="K3217" s="49">
        <v>1237411.8700000001</v>
      </c>
      <c r="L3217" s="49">
        <v>1414728.8227202087</v>
      </c>
      <c r="M3217" s="50">
        <f t="shared" si="60"/>
        <v>29</v>
      </c>
      <c r="N3217" s="68" t="s">
        <v>349</v>
      </c>
    </row>
    <row r="3218" spans="1:14" ht="75" customHeight="1" x14ac:dyDescent="0.25">
      <c r="A3218" s="86">
        <v>3210</v>
      </c>
      <c r="B3218" s="50" t="s">
        <v>2992</v>
      </c>
      <c r="C3218" s="69" t="s">
        <v>2993</v>
      </c>
      <c r="D3218" s="69" t="s">
        <v>23</v>
      </c>
      <c r="E3218" s="69" t="s">
        <v>106</v>
      </c>
      <c r="F3218" s="69" t="s">
        <v>3035</v>
      </c>
      <c r="G3218" s="69" t="s">
        <v>3036</v>
      </c>
      <c r="H3218" s="47">
        <v>30</v>
      </c>
      <c r="I3218" s="48">
        <v>0</v>
      </c>
      <c r="J3218" s="50" t="s">
        <v>267</v>
      </c>
      <c r="K3218" s="49">
        <v>1436119.51</v>
      </c>
      <c r="L3218" s="49">
        <v>1641910.5981808812</v>
      </c>
      <c r="M3218" s="50">
        <f t="shared" si="60"/>
        <v>30</v>
      </c>
      <c r="N3218" s="68" t="s">
        <v>349</v>
      </c>
    </row>
    <row r="3219" spans="1:14" ht="75" customHeight="1" x14ac:dyDescent="0.25">
      <c r="A3219" s="86">
        <v>3211</v>
      </c>
      <c r="B3219" s="50" t="s">
        <v>3037</v>
      </c>
      <c r="C3219" s="69" t="s">
        <v>3038</v>
      </c>
      <c r="D3219" s="69" t="s">
        <v>20</v>
      </c>
      <c r="E3219" s="69" t="s">
        <v>437</v>
      </c>
      <c r="F3219" s="69" t="s">
        <v>3039</v>
      </c>
      <c r="G3219" s="87" t="s">
        <v>3040</v>
      </c>
      <c r="H3219" s="47" t="s">
        <v>2279</v>
      </c>
      <c r="I3219" s="48">
        <v>172</v>
      </c>
      <c r="J3219" s="50" t="s">
        <v>82</v>
      </c>
      <c r="K3219" s="46">
        <v>744509.32413050556</v>
      </c>
      <c r="L3219" s="49">
        <v>805006.64170096093</v>
      </c>
      <c r="M3219" s="50">
        <f t="shared" si="60"/>
        <v>1</v>
      </c>
      <c r="N3219" s="68" t="s">
        <v>349</v>
      </c>
    </row>
    <row r="3220" spans="1:14" ht="75" customHeight="1" x14ac:dyDescent="0.25">
      <c r="A3220" s="86">
        <v>3212</v>
      </c>
      <c r="B3220" s="50" t="s">
        <v>3037</v>
      </c>
      <c r="C3220" s="69" t="s">
        <v>3038</v>
      </c>
      <c r="D3220" s="69" t="s">
        <v>20</v>
      </c>
      <c r="E3220" s="69" t="s">
        <v>437</v>
      </c>
      <c r="F3220" s="69" t="s">
        <v>3041</v>
      </c>
      <c r="G3220" s="87" t="s">
        <v>3042</v>
      </c>
      <c r="H3220" s="47" t="s">
        <v>2279</v>
      </c>
      <c r="I3220" s="48">
        <v>172</v>
      </c>
      <c r="J3220" s="50" t="s">
        <v>82</v>
      </c>
      <c r="K3220" s="46">
        <v>765261.81077039975</v>
      </c>
      <c r="L3220" s="49">
        <v>829225.60813173675</v>
      </c>
      <c r="M3220" s="50">
        <f t="shared" si="60"/>
        <v>2</v>
      </c>
      <c r="N3220" s="68" t="s">
        <v>349</v>
      </c>
    </row>
    <row r="3221" spans="1:14" ht="75" customHeight="1" x14ac:dyDescent="0.25">
      <c r="A3221" s="86">
        <v>3213</v>
      </c>
      <c r="B3221" s="50" t="s">
        <v>3037</v>
      </c>
      <c r="C3221" s="69" t="s">
        <v>3038</v>
      </c>
      <c r="D3221" s="69" t="s">
        <v>20</v>
      </c>
      <c r="E3221" s="69" t="s">
        <v>437</v>
      </c>
      <c r="F3221" s="69" t="s">
        <v>3043</v>
      </c>
      <c r="G3221" s="87" t="s">
        <v>3044</v>
      </c>
      <c r="H3221" s="47" t="s">
        <v>2279</v>
      </c>
      <c r="I3221" s="48">
        <v>172</v>
      </c>
      <c r="J3221" s="50" t="s">
        <v>82</v>
      </c>
      <c r="K3221" s="46">
        <v>818811.38236442639</v>
      </c>
      <c r="L3221" s="49">
        <v>888037.80097988236</v>
      </c>
      <c r="M3221" s="50">
        <f t="shared" si="60"/>
        <v>3</v>
      </c>
      <c r="N3221" s="68" t="s">
        <v>349</v>
      </c>
    </row>
    <row r="3222" spans="1:14" ht="75" customHeight="1" x14ac:dyDescent="0.25">
      <c r="A3222" s="86">
        <v>3214</v>
      </c>
      <c r="B3222" s="50" t="s">
        <v>3037</v>
      </c>
      <c r="C3222" s="69" t="s">
        <v>3038</v>
      </c>
      <c r="D3222" s="69" t="s">
        <v>8</v>
      </c>
      <c r="E3222" s="69" t="s">
        <v>388</v>
      </c>
      <c r="F3222" s="69" t="s">
        <v>2755</v>
      </c>
      <c r="G3222" s="87" t="s">
        <v>2756</v>
      </c>
      <c r="H3222" s="47" t="s">
        <v>391</v>
      </c>
      <c r="I3222" s="48">
        <v>189</v>
      </c>
      <c r="J3222" s="50" t="s">
        <v>81</v>
      </c>
      <c r="K3222" s="46">
        <v>855000</v>
      </c>
      <c r="L3222" s="49">
        <v>977518.61991252634</v>
      </c>
      <c r="M3222" s="50">
        <f t="shared" si="60"/>
        <v>4</v>
      </c>
      <c r="N3222" s="68" t="s">
        <v>349</v>
      </c>
    </row>
    <row r="3223" spans="1:14" ht="75" customHeight="1" x14ac:dyDescent="0.25">
      <c r="A3223" s="86">
        <v>3215</v>
      </c>
      <c r="B3223" s="50" t="s">
        <v>3037</v>
      </c>
      <c r="C3223" s="69" t="s">
        <v>3038</v>
      </c>
      <c r="D3223" s="69" t="s">
        <v>8</v>
      </c>
      <c r="E3223" s="69" t="s">
        <v>388</v>
      </c>
      <c r="F3223" s="69" t="s">
        <v>3045</v>
      </c>
      <c r="G3223" s="87" t="s">
        <v>3046</v>
      </c>
      <c r="H3223" s="47" t="s">
        <v>391</v>
      </c>
      <c r="I3223" s="48">
        <v>189</v>
      </c>
      <c r="J3223" s="50" t="s">
        <v>81</v>
      </c>
      <c r="K3223" s="46">
        <v>870000</v>
      </c>
      <c r="L3223" s="49">
        <v>994668.06938467594</v>
      </c>
      <c r="M3223" s="50">
        <f t="shared" si="60"/>
        <v>5</v>
      </c>
      <c r="N3223" s="68" t="s">
        <v>349</v>
      </c>
    </row>
    <row r="3224" spans="1:14" ht="75" customHeight="1" x14ac:dyDescent="0.25">
      <c r="A3224" s="86">
        <v>3216</v>
      </c>
      <c r="B3224" s="50" t="s">
        <v>3037</v>
      </c>
      <c r="C3224" s="69" t="s">
        <v>3038</v>
      </c>
      <c r="D3224" s="69" t="s">
        <v>1334</v>
      </c>
      <c r="E3224" s="69" t="s">
        <v>396</v>
      </c>
      <c r="F3224" s="69" t="s">
        <v>3047</v>
      </c>
      <c r="G3224" s="87" t="s">
        <v>2763</v>
      </c>
      <c r="H3224" s="47">
        <v>10</v>
      </c>
      <c r="I3224" s="48">
        <v>177</v>
      </c>
      <c r="J3224" s="50" t="s">
        <v>81</v>
      </c>
      <c r="K3224" s="49">
        <v>957400</v>
      </c>
      <c r="L3224" s="49">
        <v>1014062.4290232189</v>
      </c>
      <c r="M3224" s="50">
        <f t="shared" si="60"/>
        <v>6</v>
      </c>
      <c r="N3224" s="68" t="s">
        <v>349</v>
      </c>
    </row>
    <row r="3225" spans="1:14" ht="75" customHeight="1" x14ac:dyDescent="0.25">
      <c r="A3225" s="86">
        <v>3217</v>
      </c>
      <c r="B3225" s="50" t="s">
        <v>3037</v>
      </c>
      <c r="C3225" s="69" t="s">
        <v>3038</v>
      </c>
      <c r="D3225" s="69" t="s">
        <v>8</v>
      </c>
      <c r="E3225" s="69" t="s">
        <v>388</v>
      </c>
      <c r="F3225" s="69" t="s">
        <v>2764</v>
      </c>
      <c r="G3225" s="87" t="s">
        <v>2765</v>
      </c>
      <c r="H3225" s="47" t="s">
        <v>391</v>
      </c>
      <c r="I3225" s="48">
        <v>189</v>
      </c>
      <c r="J3225" s="50" t="s">
        <v>81</v>
      </c>
      <c r="K3225" s="46">
        <v>1025000</v>
      </c>
      <c r="L3225" s="49">
        <v>1171879.047263555</v>
      </c>
      <c r="M3225" s="50">
        <f t="shared" si="60"/>
        <v>7</v>
      </c>
      <c r="N3225" s="68" t="s">
        <v>349</v>
      </c>
    </row>
    <row r="3226" spans="1:14" ht="75" customHeight="1" x14ac:dyDescent="0.25">
      <c r="A3226" s="86">
        <v>3218</v>
      </c>
      <c r="B3226" s="50" t="s">
        <v>3037</v>
      </c>
      <c r="C3226" s="69" t="s">
        <v>3038</v>
      </c>
      <c r="D3226" s="69" t="s">
        <v>8</v>
      </c>
      <c r="E3226" s="69" t="s">
        <v>388</v>
      </c>
      <c r="F3226" s="69" t="s">
        <v>2766</v>
      </c>
      <c r="G3226" s="87" t="s">
        <v>116</v>
      </c>
      <c r="H3226" s="47" t="s">
        <v>391</v>
      </c>
      <c r="I3226" s="48">
        <v>189</v>
      </c>
      <c r="J3226" s="50" t="s">
        <v>81</v>
      </c>
      <c r="K3226" s="46">
        <v>1150000</v>
      </c>
      <c r="L3226" s="49">
        <v>1314791.1261981349</v>
      </c>
      <c r="M3226" s="50">
        <f t="shared" si="60"/>
        <v>8</v>
      </c>
      <c r="N3226" s="68" t="s">
        <v>349</v>
      </c>
    </row>
    <row r="3227" spans="1:14" ht="75" customHeight="1" x14ac:dyDescent="0.25">
      <c r="A3227" s="86">
        <v>3219</v>
      </c>
      <c r="B3227" s="50" t="s">
        <v>3048</v>
      </c>
      <c r="C3227" s="50" t="s">
        <v>3049</v>
      </c>
      <c r="D3227" s="50" t="s">
        <v>2918</v>
      </c>
      <c r="E3227" s="50" t="s">
        <v>2919</v>
      </c>
      <c r="F3227" s="50" t="s">
        <v>2996</v>
      </c>
      <c r="G3227" s="50" t="s">
        <v>3050</v>
      </c>
      <c r="H3227" s="47">
        <v>30</v>
      </c>
      <c r="I3227" s="48"/>
      <c r="J3227" s="50" t="s">
        <v>124</v>
      </c>
      <c r="K3227" s="53">
        <v>449900</v>
      </c>
      <c r="L3227" s="49">
        <v>437956.16824842658</v>
      </c>
      <c r="M3227" s="50">
        <f t="shared" si="60"/>
        <v>1</v>
      </c>
      <c r="N3227" s="68" t="s">
        <v>349</v>
      </c>
    </row>
    <row r="3228" spans="1:14" ht="75" customHeight="1" x14ac:dyDescent="0.25">
      <c r="A3228" s="86">
        <v>3220</v>
      </c>
      <c r="B3228" s="50" t="s">
        <v>3051</v>
      </c>
      <c r="C3228" s="69" t="s">
        <v>3052</v>
      </c>
      <c r="D3228" s="69" t="s">
        <v>76</v>
      </c>
      <c r="E3228" s="69" t="s">
        <v>77</v>
      </c>
      <c r="F3228" s="69" t="s">
        <v>3053</v>
      </c>
      <c r="G3228" s="87" t="s">
        <v>3054</v>
      </c>
      <c r="H3228" s="47" t="s">
        <v>80</v>
      </c>
      <c r="I3228" s="48" t="s">
        <v>81</v>
      </c>
      <c r="J3228" s="50" t="s">
        <v>3055</v>
      </c>
      <c r="K3228" s="49">
        <v>624266</v>
      </c>
      <c r="L3228" s="49">
        <v>624266</v>
      </c>
      <c r="M3228" s="50">
        <f t="shared" si="60"/>
        <v>1</v>
      </c>
      <c r="N3228" s="68" t="s">
        <v>349</v>
      </c>
    </row>
    <row r="3229" spans="1:14" ht="75" customHeight="1" x14ac:dyDescent="0.25">
      <c r="A3229" s="86">
        <v>3221</v>
      </c>
      <c r="B3229" s="50" t="s">
        <v>3056</v>
      </c>
      <c r="C3229" s="69" t="s">
        <v>3057</v>
      </c>
      <c r="D3229" s="69" t="s">
        <v>76</v>
      </c>
      <c r="E3229" s="69" t="s">
        <v>77</v>
      </c>
      <c r="F3229" s="69" t="s">
        <v>3058</v>
      </c>
      <c r="G3229" s="87" t="s">
        <v>3059</v>
      </c>
      <c r="H3229" s="47" t="s">
        <v>80</v>
      </c>
      <c r="I3229" s="48" t="s">
        <v>81</v>
      </c>
      <c r="J3229" s="50" t="s">
        <v>3060</v>
      </c>
      <c r="K3229" s="49">
        <v>518668.39999999997</v>
      </c>
      <c r="L3229" s="49">
        <v>547654.53948361741</v>
      </c>
      <c r="M3229" s="50">
        <f t="shared" si="60"/>
        <v>1</v>
      </c>
      <c r="N3229" s="68" t="s">
        <v>349</v>
      </c>
    </row>
    <row r="3230" spans="1:14" ht="75" customHeight="1" x14ac:dyDescent="0.25">
      <c r="A3230" s="86">
        <v>3222</v>
      </c>
      <c r="B3230" s="50" t="s">
        <v>3061</v>
      </c>
      <c r="C3230" s="69" t="s">
        <v>3062</v>
      </c>
      <c r="D3230" s="69" t="s">
        <v>76</v>
      </c>
      <c r="E3230" s="69" t="s">
        <v>77</v>
      </c>
      <c r="F3230" s="69" t="s">
        <v>3063</v>
      </c>
      <c r="G3230" s="87" t="s">
        <v>3064</v>
      </c>
      <c r="H3230" s="47" t="s">
        <v>80</v>
      </c>
      <c r="I3230" s="48" t="s">
        <v>81</v>
      </c>
      <c r="J3230" s="50" t="s">
        <v>3055</v>
      </c>
      <c r="K3230" s="49">
        <v>713641.7</v>
      </c>
      <c r="L3230" s="49">
        <v>713641.7</v>
      </c>
      <c r="M3230" s="50">
        <f t="shared" si="60"/>
        <v>1</v>
      </c>
      <c r="N3230" s="68" t="s">
        <v>349</v>
      </c>
    </row>
    <row r="3231" spans="1:14" ht="75" customHeight="1" x14ac:dyDescent="0.25">
      <c r="A3231" s="86">
        <v>3223</v>
      </c>
      <c r="B3231" s="50" t="s">
        <v>3061</v>
      </c>
      <c r="C3231" s="69" t="s">
        <v>3062</v>
      </c>
      <c r="D3231" s="69" t="s">
        <v>24</v>
      </c>
      <c r="E3231" s="69" t="s">
        <v>2162</v>
      </c>
      <c r="F3231" s="115" t="s">
        <v>3065</v>
      </c>
      <c r="G3231" s="115" t="s">
        <v>3065</v>
      </c>
      <c r="H3231" s="47">
        <v>10</v>
      </c>
      <c r="I3231" s="48" t="s">
        <v>3066</v>
      </c>
      <c r="J3231" s="50" t="s">
        <v>2009</v>
      </c>
      <c r="K3231" s="46">
        <f>(756864+105536+18607+15000)*1.15</f>
        <v>1030408.0499999999</v>
      </c>
      <c r="L3231" s="49">
        <v>1178062.0526114122</v>
      </c>
      <c r="M3231" s="50">
        <f t="shared" si="60"/>
        <v>2</v>
      </c>
      <c r="N3231" s="68" t="s">
        <v>349</v>
      </c>
    </row>
    <row r="3232" spans="1:14" ht="75" customHeight="1" x14ac:dyDescent="0.25">
      <c r="A3232" s="86">
        <v>3224</v>
      </c>
      <c r="B3232" s="50" t="s">
        <v>3061</v>
      </c>
      <c r="C3232" s="69" t="s">
        <v>3062</v>
      </c>
      <c r="D3232" s="69" t="s">
        <v>76</v>
      </c>
      <c r="E3232" s="69" t="s">
        <v>77</v>
      </c>
      <c r="F3232" s="69" t="s">
        <v>3067</v>
      </c>
      <c r="G3232" s="87" t="s">
        <v>3068</v>
      </c>
      <c r="H3232" s="47" t="s">
        <v>80</v>
      </c>
      <c r="I3232" s="48">
        <v>229</v>
      </c>
      <c r="J3232" s="50" t="s">
        <v>3055</v>
      </c>
      <c r="K3232" s="49">
        <v>1155842</v>
      </c>
      <c r="L3232" s="49">
        <v>1155841.9999999998</v>
      </c>
      <c r="M3232" s="50">
        <f t="shared" si="60"/>
        <v>3</v>
      </c>
      <c r="N3232" s="68" t="s">
        <v>349</v>
      </c>
    </row>
    <row r="3233" spans="1:14" ht="75" customHeight="1" x14ac:dyDescent="0.25">
      <c r="A3233" s="86">
        <v>3225</v>
      </c>
      <c r="B3233" s="50" t="s">
        <v>3061</v>
      </c>
      <c r="C3233" s="69" t="s">
        <v>3062</v>
      </c>
      <c r="D3233" s="69" t="s">
        <v>76</v>
      </c>
      <c r="E3233" s="69" t="s">
        <v>77</v>
      </c>
      <c r="F3233" s="69" t="s">
        <v>3069</v>
      </c>
      <c r="G3233" s="87" t="s">
        <v>3070</v>
      </c>
      <c r="H3233" s="47" t="s">
        <v>80</v>
      </c>
      <c r="I3233" s="48">
        <v>229</v>
      </c>
      <c r="J3233" s="50" t="s">
        <v>3055</v>
      </c>
      <c r="K3233" s="49">
        <v>1161387.3</v>
      </c>
      <c r="L3233" s="49">
        <v>1161387.2999999998</v>
      </c>
      <c r="M3233" s="50">
        <f t="shared" si="60"/>
        <v>4</v>
      </c>
      <c r="N3233" s="68" t="s">
        <v>349</v>
      </c>
    </row>
    <row r="3234" spans="1:14" ht="75" customHeight="1" x14ac:dyDescent="0.25">
      <c r="A3234" s="86">
        <v>3226</v>
      </c>
      <c r="B3234" s="50" t="s">
        <v>3071</v>
      </c>
      <c r="C3234" s="69" t="s">
        <v>3072</v>
      </c>
      <c r="D3234" s="69" t="s">
        <v>76</v>
      </c>
      <c r="E3234" s="69" t="s">
        <v>77</v>
      </c>
      <c r="F3234" s="69" t="s">
        <v>3073</v>
      </c>
      <c r="G3234" s="87" t="s">
        <v>3074</v>
      </c>
      <c r="H3234" s="47" t="s">
        <v>80</v>
      </c>
      <c r="I3234" s="48" t="s">
        <v>81</v>
      </c>
      <c r="J3234" s="50" t="s">
        <v>3055</v>
      </c>
      <c r="K3234" s="49">
        <v>749561.95</v>
      </c>
      <c r="L3234" s="49">
        <v>749561.94999999984</v>
      </c>
      <c r="M3234" s="50">
        <f t="shared" si="60"/>
        <v>1</v>
      </c>
      <c r="N3234" s="68" t="s">
        <v>349</v>
      </c>
    </row>
    <row r="3235" spans="1:14" ht="75" customHeight="1" x14ac:dyDescent="0.25">
      <c r="A3235" s="86">
        <v>3227</v>
      </c>
      <c r="B3235" s="50" t="s">
        <v>3071</v>
      </c>
      <c r="C3235" s="69" t="s">
        <v>3072</v>
      </c>
      <c r="D3235" s="69" t="s">
        <v>76</v>
      </c>
      <c r="E3235" s="69" t="s">
        <v>77</v>
      </c>
      <c r="F3235" s="69" t="s">
        <v>3075</v>
      </c>
      <c r="G3235" s="87" t="s">
        <v>3076</v>
      </c>
      <c r="H3235" s="47" t="s">
        <v>80</v>
      </c>
      <c r="I3235" s="48" t="s">
        <v>81</v>
      </c>
      <c r="J3235" s="50" t="s">
        <v>3055</v>
      </c>
      <c r="K3235" s="49">
        <v>767377.75</v>
      </c>
      <c r="L3235" s="49">
        <v>767377.74999999988</v>
      </c>
      <c r="M3235" s="50">
        <f t="shared" si="60"/>
        <v>2</v>
      </c>
      <c r="N3235" s="68" t="s">
        <v>349</v>
      </c>
    </row>
    <row r="3236" spans="1:14" ht="75" customHeight="1" x14ac:dyDescent="0.25">
      <c r="A3236" s="86">
        <v>3228</v>
      </c>
      <c r="B3236" s="50" t="s">
        <v>3077</v>
      </c>
      <c r="C3236" s="69" t="s">
        <v>3078</v>
      </c>
      <c r="D3236" s="69" t="s">
        <v>76</v>
      </c>
      <c r="E3236" s="69" t="s">
        <v>77</v>
      </c>
      <c r="F3236" s="69" t="s">
        <v>3079</v>
      </c>
      <c r="G3236" s="87" t="s">
        <v>3080</v>
      </c>
      <c r="H3236" s="47" t="s">
        <v>80</v>
      </c>
      <c r="I3236" s="48" t="s">
        <v>81</v>
      </c>
      <c r="J3236" s="50" t="s">
        <v>3060</v>
      </c>
      <c r="K3236" s="49">
        <v>500307.49999999994</v>
      </c>
      <c r="L3236" s="49">
        <v>529701.37557552429</v>
      </c>
      <c r="M3236" s="50">
        <f t="shared" si="60"/>
        <v>1</v>
      </c>
      <c r="N3236" s="68" t="s">
        <v>349</v>
      </c>
    </row>
    <row r="3237" spans="1:14" ht="75" customHeight="1" x14ac:dyDescent="0.25">
      <c r="A3237" s="86">
        <v>3229</v>
      </c>
      <c r="B3237" s="50" t="s">
        <v>3081</v>
      </c>
      <c r="C3237" s="69" t="s">
        <v>3082</v>
      </c>
      <c r="D3237" s="69" t="s">
        <v>24</v>
      </c>
      <c r="E3237" s="69" t="s">
        <v>2162</v>
      </c>
      <c r="F3237" s="115" t="s">
        <v>3065</v>
      </c>
      <c r="G3237" s="115" t="s">
        <v>3065</v>
      </c>
      <c r="H3237" s="47">
        <v>10</v>
      </c>
      <c r="I3237" s="48" t="s">
        <v>3066</v>
      </c>
      <c r="J3237" s="50" t="s">
        <v>2009</v>
      </c>
      <c r="K3237" s="46">
        <f>(756864+105536+18607+15000)*1.15</f>
        <v>1030408.0499999999</v>
      </c>
      <c r="L3237" s="49">
        <v>1178062.0526114122</v>
      </c>
      <c r="M3237" s="50">
        <f t="shared" si="60"/>
        <v>1</v>
      </c>
      <c r="N3237" s="68" t="s">
        <v>349</v>
      </c>
    </row>
    <row r="3238" spans="1:14" ht="75" customHeight="1" x14ac:dyDescent="0.25">
      <c r="A3238" s="86">
        <v>3230</v>
      </c>
      <c r="B3238" s="50" t="s">
        <v>3083</v>
      </c>
      <c r="C3238" s="69" t="s">
        <v>3084</v>
      </c>
      <c r="D3238" s="69" t="s">
        <v>13</v>
      </c>
      <c r="E3238" s="69" t="s">
        <v>867</v>
      </c>
      <c r="F3238" s="87" t="s">
        <v>3085</v>
      </c>
      <c r="G3238" s="87" t="s">
        <v>3086</v>
      </c>
      <c r="H3238" s="47">
        <v>180</v>
      </c>
      <c r="I3238" s="48">
        <v>227</v>
      </c>
      <c r="J3238" s="50" t="s">
        <v>267</v>
      </c>
      <c r="K3238" s="49">
        <v>899748.71129999997</v>
      </c>
      <c r="L3238" s="49">
        <v>998425.75936866936</v>
      </c>
      <c r="M3238" s="50">
        <f t="shared" si="60"/>
        <v>1</v>
      </c>
      <c r="N3238" s="68" t="s">
        <v>349</v>
      </c>
    </row>
    <row r="3239" spans="1:14" ht="75" customHeight="1" x14ac:dyDescent="0.25">
      <c r="A3239" s="86">
        <v>3231</v>
      </c>
      <c r="B3239" s="50" t="s">
        <v>3083</v>
      </c>
      <c r="C3239" s="69" t="s">
        <v>3084</v>
      </c>
      <c r="D3239" s="69" t="s">
        <v>13</v>
      </c>
      <c r="E3239" s="69" t="s">
        <v>867</v>
      </c>
      <c r="F3239" s="87" t="s">
        <v>3087</v>
      </c>
      <c r="G3239" s="87" t="s">
        <v>3088</v>
      </c>
      <c r="H3239" s="47">
        <v>180</v>
      </c>
      <c r="I3239" s="48">
        <v>227</v>
      </c>
      <c r="J3239" s="50" t="s">
        <v>3089</v>
      </c>
      <c r="K3239" s="49">
        <v>906224.77529999998</v>
      </c>
      <c r="L3239" s="49">
        <v>1004901.8233686695</v>
      </c>
      <c r="M3239" s="50">
        <f t="shared" si="60"/>
        <v>2</v>
      </c>
      <c r="N3239" s="68" t="s">
        <v>349</v>
      </c>
    </row>
    <row r="3240" spans="1:14" ht="75" customHeight="1" x14ac:dyDescent="0.25">
      <c r="A3240" s="86">
        <v>3232</v>
      </c>
      <c r="B3240" s="50" t="s">
        <v>3083</v>
      </c>
      <c r="C3240" s="69" t="s">
        <v>3084</v>
      </c>
      <c r="D3240" s="69" t="s">
        <v>13</v>
      </c>
      <c r="E3240" s="69" t="s">
        <v>867</v>
      </c>
      <c r="F3240" s="87" t="s">
        <v>3090</v>
      </c>
      <c r="G3240" s="87" t="s">
        <v>3091</v>
      </c>
      <c r="H3240" s="47">
        <v>180</v>
      </c>
      <c r="I3240" s="48">
        <v>227</v>
      </c>
      <c r="J3240" s="50" t="s">
        <v>267</v>
      </c>
      <c r="K3240" s="49">
        <v>936117.23629999999</v>
      </c>
      <c r="L3240" s="49">
        <v>1033147.1041270967</v>
      </c>
      <c r="M3240" s="50">
        <f t="shared" si="60"/>
        <v>3</v>
      </c>
      <c r="N3240" s="68" t="s">
        <v>349</v>
      </c>
    </row>
    <row r="3241" spans="1:14" ht="75" customHeight="1" x14ac:dyDescent="0.25">
      <c r="A3241" s="86">
        <v>3233</v>
      </c>
      <c r="B3241" s="50" t="s">
        <v>3083</v>
      </c>
      <c r="C3241" s="69" t="s">
        <v>3084</v>
      </c>
      <c r="D3241" s="69" t="s">
        <v>13</v>
      </c>
      <c r="E3241" s="69" t="s">
        <v>867</v>
      </c>
      <c r="F3241" s="87" t="s">
        <v>3092</v>
      </c>
      <c r="G3241" s="87" t="s">
        <v>3093</v>
      </c>
      <c r="H3241" s="47">
        <v>180</v>
      </c>
      <c r="I3241" s="48">
        <v>227</v>
      </c>
      <c r="J3241" s="50" t="s">
        <v>3089</v>
      </c>
      <c r="K3241" s="49">
        <v>942593.3003</v>
      </c>
      <c r="L3241" s="49">
        <v>1045782.7824994914</v>
      </c>
      <c r="M3241" s="50">
        <f t="shared" si="60"/>
        <v>4</v>
      </c>
      <c r="N3241" s="68" t="s">
        <v>349</v>
      </c>
    </row>
    <row r="3242" spans="1:14" ht="75" customHeight="1" x14ac:dyDescent="0.25">
      <c r="A3242" s="86">
        <v>3234</v>
      </c>
      <c r="B3242" s="50" t="s">
        <v>3083</v>
      </c>
      <c r="C3242" s="69" t="s">
        <v>3084</v>
      </c>
      <c r="D3242" s="69" t="s">
        <v>13</v>
      </c>
      <c r="E3242" s="69" t="s">
        <v>867</v>
      </c>
      <c r="F3242" s="87" t="s">
        <v>3094</v>
      </c>
      <c r="G3242" s="87" t="s">
        <v>3095</v>
      </c>
      <c r="H3242" s="47">
        <v>180</v>
      </c>
      <c r="I3242" s="48">
        <v>227</v>
      </c>
      <c r="J3242" s="50" t="s">
        <v>3008</v>
      </c>
      <c r="K3242" s="49">
        <v>959174.96129999997</v>
      </c>
      <c r="L3242" s="49">
        <v>1057852.0093686695</v>
      </c>
      <c r="M3242" s="50">
        <f t="shared" si="60"/>
        <v>5</v>
      </c>
      <c r="N3242" s="68" t="s">
        <v>349</v>
      </c>
    </row>
    <row r="3243" spans="1:14" ht="75" customHeight="1" x14ac:dyDescent="0.25">
      <c r="A3243" s="86">
        <v>3235</v>
      </c>
      <c r="B3243" s="50" t="s">
        <v>3083</v>
      </c>
      <c r="C3243" s="69" t="s">
        <v>3084</v>
      </c>
      <c r="D3243" s="69" t="s">
        <v>13</v>
      </c>
      <c r="E3243" s="69" t="s">
        <v>867</v>
      </c>
      <c r="F3243" s="87" t="s">
        <v>3096</v>
      </c>
      <c r="G3243" s="87" t="s">
        <v>3097</v>
      </c>
      <c r="H3243" s="47">
        <v>180</v>
      </c>
      <c r="I3243" s="48">
        <v>227</v>
      </c>
      <c r="J3243" s="50" t="s">
        <v>3008</v>
      </c>
      <c r="K3243" s="49">
        <v>995543.48629999999</v>
      </c>
      <c r="L3243" s="49">
        <v>1105283.6052453707</v>
      </c>
      <c r="M3243" s="50">
        <f t="shared" si="60"/>
        <v>6</v>
      </c>
      <c r="N3243" s="68" t="s">
        <v>349</v>
      </c>
    </row>
    <row r="3244" spans="1:14" ht="75" customHeight="1" x14ac:dyDescent="0.25">
      <c r="A3244" s="86">
        <v>3236</v>
      </c>
      <c r="B3244" s="50" t="s">
        <v>3083</v>
      </c>
      <c r="C3244" s="69" t="s">
        <v>3084</v>
      </c>
      <c r="D3244" s="69" t="s">
        <v>1691</v>
      </c>
      <c r="E3244" s="69" t="s">
        <v>3098</v>
      </c>
      <c r="F3244" s="69" t="s">
        <v>3099</v>
      </c>
      <c r="G3244" s="87" t="s">
        <v>3100</v>
      </c>
      <c r="H3244" s="47" t="s">
        <v>3015</v>
      </c>
      <c r="I3244" s="48">
        <v>196</v>
      </c>
      <c r="J3244" s="50" t="s">
        <v>3016</v>
      </c>
      <c r="K3244" s="49">
        <v>1036500</v>
      </c>
      <c r="L3244" s="49">
        <v>1036500</v>
      </c>
      <c r="M3244" s="50">
        <f t="shared" si="60"/>
        <v>7</v>
      </c>
      <c r="N3244" s="68" t="s">
        <v>349</v>
      </c>
    </row>
    <row r="3245" spans="1:14" ht="75" customHeight="1" x14ac:dyDescent="0.25">
      <c r="A3245" s="86">
        <v>3237</v>
      </c>
      <c r="B3245" s="50" t="s">
        <v>3083</v>
      </c>
      <c r="C3245" s="69" t="s">
        <v>3084</v>
      </c>
      <c r="D3245" s="69" t="s">
        <v>1691</v>
      </c>
      <c r="E3245" s="69" t="s">
        <v>3098</v>
      </c>
      <c r="F3245" s="69" t="s">
        <v>3099</v>
      </c>
      <c r="G3245" s="87" t="s">
        <v>3101</v>
      </c>
      <c r="H3245" s="47" t="s">
        <v>3015</v>
      </c>
      <c r="I3245" s="48">
        <v>196</v>
      </c>
      <c r="J3245" s="50" t="s">
        <v>3016</v>
      </c>
      <c r="K3245" s="49">
        <v>1036500</v>
      </c>
      <c r="L3245" s="49">
        <v>1036500</v>
      </c>
      <c r="M3245" s="50">
        <f t="shared" si="60"/>
        <v>8</v>
      </c>
      <c r="N3245" s="68" t="s">
        <v>349</v>
      </c>
    </row>
    <row r="3246" spans="1:14" ht="75" customHeight="1" x14ac:dyDescent="0.25">
      <c r="A3246" s="86">
        <v>3238</v>
      </c>
      <c r="B3246" s="50" t="s">
        <v>3083</v>
      </c>
      <c r="C3246" s="69" t="s">
        <v>3084</v>
      </c>
      <c r="D3246" s="69" t="s">
        <v>24</v>
      </c>
      <c r="E3246" s="69" t="s">
        <v>2162</v>
      </c>
      <c r="F3246" s="87" t="s">
        <v>3102</v>
      </c>
      <c r="G3246" s="87" t="s">
        <v>3102</v>
      </c>
      <c r="H3246" s="47">
        <v>10</v>
      </c>
      <c r="I3246" s="48" t="s">
        <v>1668</v>
      </c>
      <c r="J3246" s="50" t="s">
        <v>2009</v>
      </c>
      <c r="K3246" s="46">
        <f>(823094+113798+21505+15000)*1.15</f>
        <v>1119406.5499999998</v>
      </c>
      <c r="L3246" s="49">
        <v>1279813.7378678857</v>
      </c>
      <c r="M3246" s="50">
        <f t="shared" si="60"/>
        <v>9</v>
      </c>
      <c r="N3246" s="68" t="s">
        <v>349</v>
      </c>
    </row>
    <row r="3247" spans="1:14" ht="75" customHeight="1" x14ac:dyDescent="0.25">
      <c r="A3247" s="86">
        <v>3239</v>
      </c>
      <c r="B3247" s="50" t="s">
        <v>3083</v>
      </c>
      <c r="C3247" s="69" t="s">
        <v>3084</v>
      </c>
      <c r="D3247" s="69" t="s">
        <v>24</v>
      </c>
      <c r="E3247" s="69" t="s">
        <v>2162</v>
      </c>
      <c r="F3247" s="69" t="s">
        <v>3103</v>
      </c>
      <c r="G3247" s="69" t="s">
        <v>3104</v>
      </c>
      <c r="H3247" s="47">
        <v>10</v>
      </c>
      <c r="I3247" s="48" t="s">
        <v>1668</v>
      </c>
      <c r="J3247" s="50" t="s">
        <v>2009</v>
      </c>
      <c r="K3247" s="46">
        <f>(868824+113798+21505+15000)*1.15</f>
        <v>1171996.0499999998</v>
      </c>
      <c r="L3247" s="49">
        <v>1339939.1360689264</v>
      </c>
      <c r="M3247" s="50">
        <f t="shared" si="60"/>
        <v>10</v>
      </c>
      <c r="N3247" s="68" t="s">
        <v>349</v>
      </c>
    </row>
    <row r="3248" spans="1:14" ht="75" customHeight="1" x14ac:dyDescent="0.25">
      <c r="A3248" s="86">
        <v>3240</v>
      </c>
      <c r="B3248" s="50" t="s">
        <v>3105</v>
      </c>
      <c r="C3248" s="69" t="s">
        <v>3106</v>
      </c>
      <c r="D3248" s="69" t="s">
        <v>9</v>
      </c>
      <c r="E3248" s="69" t="s">
        <v>77</v>
      </c>
      <c r="F3248" s="116" t="s">
        <v>3107</v>
      </c>
      <c r="G3248" s="116" t="s">
        <v>3108</v>
      </c>
      <c r="H3248" s="47">
        <v>120</v>
      </c>
      <c r="I3248" s="48" t="s">
        <v>176</v>
      </c>
      <c r="J3248" s="50"/>
      <c r="K3248" s="49">
        <v>1039363</v>
      </c>
      <c r="L3248" s="49">
        <v>1028921.4532281831</v>
      </c>
      <c r="M3248" s="50">
        <f t="shared" si="60"/>
        <v>1</v>
      </c>
      <c r="N3248" s="68" t="s">
        <v>349</v>
      </c>
    </row>
    <row r="3249" spans="1:14" ht="75" customHeight="1" x14ac:dyDescent="0.25">
      <c r="A3249" s="86">
        <v>3241</v>
      </c>
      <c r="B3249" s="50" t="s">
        <v>3105</v>
      </c>
      <c r="C3249" s="69" t="s">
        <v>3106</v>
      </c>
      <c r="D3249" s="69" t="s">
        <v>76</v>
      </c>
      <c r="E3249" s="69" t="s">
        <v>77</v>
      </c>
      <c r="F3249" s="69" t="s">
        <v>3109</v>
      </c>
      <c r="G3249" s="87" t="s">
        <v>3108</v>
      </c>
      <c r="H3249" s="47" t="s">
        <v>80</v>
      </c>
      <c r="I3249" s="48" t="s">
        <v>81</v>
      </c>
      <c r="J3249" s="50" t="s">
        <v>3055</v>
      </c>
      <c r="K3249" s="49">
        <v>1028211.5499999999</v>
      </c>
      <c r="L3249" s="49">
        <v>1028211.5499999998</v>
      </c>
      <c r="M3249" s="50">
        <f t="shared" si="60"/>
        <v>2</v>
      </c>
      <c r="N3249" s="68" t="s">
        <v>349</v>
      </c>
    </row>
    <row r="3250" spans="1:14" ht="75" customHeight="1" x14ac:dyDescent="0.25">
      <c r="A3250" s="86">
        <v>3242</v>
      </c>
      <c r="B3250" s="50" t="s">
        <v>3105</v>
      </c>
      <c r="C3250" s="69" t="s">
        <v>3106</v>
      </c>
      <c r="D3250" s="69" t="s">
        <v>9</v>
      </c>
      <c r="E3250" s="69" t="s">
        <v>77</v>
      </c>
      <c r="F3250" s="116" t="s">
        <v>3110</v>
      </c>
      <c r="G3250" s="116" t="s">
        <v>3111</v>
      </c>
      <c r="H3250" s="47">
        <v>120</v>
      </c>
      <c r="I3250" s="48" t="s">
        <v>176</v>
      </c>
      <c r="J3250" s="50"/>
      <c r="K3250" s="49">
        <v>1110793</v>
      </c>
      <c r="L3250" s="49">
        <v>1099633.8601582826</v>
      </c>
      <c r="M3250" s="50">
        <f t="shared" si="60"/>
        <v>3</v>
      </c>
      <c r="N3250" s="68" t="s">
        <v>349</v>
      </c>
    </row>
    <row r="3251" spans="1:14" ht="75" customHeight="1" x14ac:dyDescent="0.25">
      <c r="A3251" s="86">
        <v>3243</v>
      </c>
      <c r="B3251" s="50" t="s">
        <v>3105</v>
      </c>
      <c r="C3251" s="69" t="s">
        <v>3106</v>
      </c>
      <c r="D3251" s="69" t="s">
        <v>76</v>
      </c>
      <c r="E3251" s="69" t="s">
        <v>77</v>
      </c>
      <c r="F3251" s="69" t="s">
        <v>3112</v>
      </c>
      <c r="G3251" s="87" t="s">
        <v>3111</v>
      </c>
      <c r="H3251" s="47" t="s">
        <v>80</v>
      </c>
      <c r="I3251" s="48" t="s">
        <v>81</v>
      </c>
      <c r="J3251" s="50" t="s">
        <v>3055</v>
      </c>
      <c r="K3251" s="49">
        <v>1097936.05</v>
      </c>
      <c r="L3251" s="49">
        <v>1097936.0499999998</v>
      </c>
      <c r="M3251" s="50">
        <f t="shared" si="60"/>
        <v>4</v>
      </c>
      <c r="N3251" s="68" t="s">
        <v>349</v>
      </c>
    </row>
    <row r="3252" spans="1:14" ht="75" customHeight="1" x14ac:dyDescent="0.25">
      <c r="A3252" s="86">
        <v>3244</v>
      </c>
      <c r="B3252" s="50" t="s">
        <v>3113</v>
      </c>
      <c r="C3252" s="69" t="s">
        <v>3114</v>
      </c>
      <c r="D3252" s="69" t="s">
        <v>47</v>
      </c>
      <c r="E3252" s="69" t="s">
        <v>1526</v>
      </c>
      <c r="F3252" s="69" t="s">
        <v>3115</v>
      </c>
      <c r="G3252" s="87" t="s">
        <v>3116</v>
      </c>
      <c r="H3252" s="47">
        <v>60</v>
      </c>
      <c r="I3252" s="48">
        <v>60</v>
      </c>
      <c r="J3252" s="50" t="s">
        <v>3117</v>
      </c>
      <c r="K3252" s="49">
        <v>1380000</v>
      </c>
      <c r="L3252" s="49">
        <v>1461673.4406225635</v>
      </c>
      <c r="M3252" s="50">
        <f t="shared" si="60"/>
        <v>1</v>
      </c>
      <c r="N3252" s="68" t="s">
        <v>349</v>
      </c>
    </row>
    <row r="3253" spans="1:14" ht="75" customHeight="1" x14ac:dyDescent="0.25">
      <c r="A3253" s="86">
        <v>3245</v>
      </c>
      <c r="B3253" s="50" t="s">
        <v>3113</v>
      </c>
      <c r="C3253" s="69" t="s">
        <v>3118</v>
      </c>
      <c r="D3253" s="69" t="s">
        <v>25</v>
      </c>
      <c r="E3253" s="69" t="s">
        <v>1347</v>
      </c>
      <c r="F3253" s="69" t="s">
        <v>1471</v>
      </c>
      <c r="G3253" s="87" t="s">
        <v>1472</v>
      </c>
      <c r="H3253" s="47" t="s">
        <v>2279</v>
      </c>
      <c r="I3253" s="48" t="s">
        <v>81</v>
      </c>
      <c r="J3253" s="50" t="s">
        <v>3119</v>
      </c>
      <c r="K3253" s="49">
        <v>1425823.0954999998</v>
      </c>
      <c r="L3253" s="49">
        <v>1414650.4033210401</v>
      </c>
      <c r="M3253" s="50">
        <f t="shared" si="60"/>
        <v>2</v>
      </c>
      <c r="N3253" s="68" t="s">
        <v>349</v>
      </c>
    </row>
    <row r="3254" spans="1:14" ht="75" customHeight="1" x14ac:dyDescent="0.25">
      <c r="A3254" s="86">
        <v>3246</v>
      </c>
      <c r="B3254" s="50" t="s">
        <v>3113</v>
      </c>
      <c r="C3254" s="69" t="s">
        <v>3118</v>
      </c>
      <c r="D3254" s="69" t="s">
        <v>25</v>
      </c>
      <c r="E3254" s="69" t="s">
        <v>1347</v>
      </c>
      <c r="F3254" s="69" t="s">
        <v>1479</v>
      </c>
      <c r="G3254" s="87" t="s">
        <v>1480</v>
      </c>
      <c r="H3254" s="47" t="s">
        <v>2279</v>
      </c>
      <c r="I3254" s="48" t="s">
        <v>81</v>
      </c>
      <c r="J3254" s="50" t="s">
        <v>3119</v>
      </c>
      <c r="K3254" s="49">
        <v>1454681.1954999999</v>
      </c>
      <c r="L3254" s="49">
        <v>1441382.56856772</v>
      </c>
      <c r="M3254" s="50">
        <f t="shared" si="60"/>
        <v>3</v>
      </c>
      <c r="N3254" s="68" t="s">
        <v>349</v>
      </c>
    </row>
    <row r="3255" spans="1:14" ht="75" customHeight="1" x14ac:dyDescent="0.25">
      <c r="A3255" s="86">
        <v>3247</v>
      </c>
      <c r="B3255" s="50" t="s">
        <v>3113</v>
      </c>
      <c r="C3255" s="69" t="s">
        <v>3118</v>
      </c>
      <c r="D3255" s="69" t="s">
        <v>9</v>
      </c>
      <c r="E3255" s="69" t="s">
        <v>1347</v>
      </c>
      <c r="F3255" s="69" t="s">
        <v>3120</v>
      </c>
      <c r="G3255" s="87" t="s">
        <v>1472</v>
      </c>
      <c r="H3255" s="47" t="s">
        <v>1399</v>
      </c>
      <c r="I3255" s="91" t="s">
        <v>81</v>
      </c>
      <c r="J3255" s="50" t="s">
        <v>3117</v>
      </c>
      <c r="K3255" s="49">
        <v>1540900</v>
      </c>
      <c r="L3255" s="49">
        <v>1537803.9922682079</v>
      </c>
      <c r="M3255" s="50">
        <f t="shared" si="60"/>
        <v>4</v>
      </c>
      <c r="N3255" s="68" t="s">
        <v>349</v>
      </c>
    </row>
    <row r="3256" spans="1:14" ht="75" customHeight="1" x14ac:dyDescent="0.25">
      <c r="A3256" s="86">
        <v>3248</v>
      </c>
      <c r="B3256" s="50" t="s">
        <v>3113</v>
      </c>
      <c r="C3256" s="69" t="s">
        <v>3118</v>
      </c>
      <c r="D3256" s="69" t="s">
        <v>25</v>
      </c>
      <c r="E3256" s="69" t="s">
        <v>1347</v>
      </c>
      <c r="F3256" s="69" t="s">
        <v>3121</v>
      </c>
      <c r="G3256" s="87" t="s">
        <v>1472</v>
      </c>
      <c r="H3256" s="47" t="s">
        <v>2279</v>
      </c>
      <c r="I3256" s="48" t="s">
        <v>81</v>
      </c>
      <c r="J3256" s="50" t="s">
        <v>3122</v>
      </c>
      <c r="K3256" s="55">
        <v>1494336.45</v>
      </c>
      <c r="L3256" s="49">
        <v>1482626.8899428356</v>
      </c>
      <c r="M3256" s="50">
        <f t="shared" si="60"/>
        <v>5</v>
      </c>
      <c r="N3256" s="68" t="s">
        <v>349</v>
      </c>
    </row>
    <row r="3257" spans="1:14" ht="75" customHeight="1" x14ac:dyDescent="0.25">
      <c r="A3257" s="86">
        <v>3249</v>
      </c>
      <c r="B3257" s="50" t="s">
        <v>3113</v>
      </c>
      <c r="C3257" s="69" t="s">
        <v>3118</v>
      </c>
      <c r="D3257" s="69" t="s">
        <v>25</v>
      </c>
      <c r="E3257" s="69" t="s">
        <v>1347</v>
      </c>
      <c r="F3257" s="69" t="s">
        <v>3121</v>
      </c>
      <c r="G3257" s="87" t="s">
        <v>1480</v>
      </c>
      <c r="H3257" s="47" t="s">
        <v>2279</v>
      </c>
      <c r="I3257" s="48" t="s">
        <v>81</v>
      </c>
      <c r="J3257" s="50" t="s">
        <v>3122</v>
      </c>
      <c r="K3257" s="55">
        <v>1523194.55</v>
      </c>
      <c r="L3257" s="49">
        <v>1509269.5772098147</v>
      </c>
      <c r="M3257" s="50">
        <f t="shared" si="60"/>
        <v>6</v>
      </c>
      <c r="N3257" s="68" t="s">
        <v>349</v>
      </c>
    </row>
    <row r="3258" spans="1:14" ht="75" customHeight="1" x14ac:dyDescent="0.25">
      <c r="A3258" s="86">
        <v>3250</v>
      </c>
      <c r="B3258" s="50" t="s">
        <v>3113</v>
      </c>
      <c r="C3258" s="69" t="s">
        <v>3118</v>
      </c>
      <c r="D3258" s="69" t="s">
        <v>9</v>
      </c>
      <c r="E3258" s="69" t="s">
        <v>1347</v>
      </c>
      <c r="F3258" s="69" t="s">
        <v>3123</v>
      </c>
      <c r="G3258" s="87" t="s">
        <v>1480</v>
      </c>
      <c r="H3258" s="47" t="s">
        <v>1399</v>
      </c>
      <c r="I3258" s="91" t="s">
        <v>81</v>
      </c>
      <c r="J3258" s="50" t="s">
        <v>3117</v>
      </c>
      <c r="K3258" s="49">
        <v>1600000</v>
      </c>
      <c r="L3258" s="49">
        <v>1596785.2473418994</v>
      </c>
      <c r="M3258" s="50">
        <f t="shared" si="60"/>
        <v>7</v>
      </c>
      <c r="N3258" s="68" t="s">
        <v>349</v>
      </c>
    </row>
    <row r="3259" spans="1:14" ht="75" customHeight="1" x14ac:dyDescent="0.25">
      <c r="A3259" s="86">
        <v>3251</v>
      </c>
      <c r="B3259" s="50" t="s">
        <v>3113</v>
      </c>
      <c r="C3259" s="69" t="s">
        <v>3118</v>
      </c>
      <c r="D3259" s="69" t="s">
        <v>848</v>
      </c>
      <c r="E3259" s="69" t="s">
        <v>849</v>
      </c>
      <c r="F3259" s="69" t="s">
        <v>3124</v>
      </c>
      <c r="G3259" s="87" t="s">
        <v>3125</v>
      </c>
      <c r="H3259" s="47">
        <v>120</v>
      </c>
      <c r="I3259" s="48" t="s">
        <v>81</v>
      </c>
      <c r="J3259" s="50" t="s">
        <v>3126</v>
      </c>
      <c r="K3259" s="55">
        <v>1624843</v>
      </c>
      <c r="L3259" s="49">
        <v>1614379.7399549035</v>
      </c>
      <c r="M3259" s="50">
        <f t="shared" si="60"/>
        <v>8</v>
      </c>
      <c r="N3259" s="68" t="s">
        <v>349</v>
      </c>
    </row>
    <row r="3260" spans="1:14" ht="75" customHeight="1" x14ac:dyDescent="0.25">
      <c r="A3260" s="86">
        <v>3252</v>
      </c>
      <c r="B3260" s="50" t="s">
        <v>3113</v>
      </c>
      <c r="C3260" s="69" t="s">
        <v>3118</v>
      </c>
      <c r="D3260" s="69" t="s">
        <v>9</v>
      </c>
      <c r="E3260" s="69" t="s">
        <v>1347</v>
      </c>
      <c r="F3260" s="69" t="s">
        <v>3121</v>
      </c>
      <c r="G3260" s="87" t="s">
        <v>1472</v>
      </c>
      <c r="H3260" s="47" t="s">
        <v>1399</v>
      </c>
      <c r="I3260" s="91" t="s">
        <v>81</v>
      </c>
      <c r="J3260" s="50" t="s">
        <v>3127</v>
      </c>
      <c r="K3260" s="49">
        <v>1652299</v>
      </c>
      <c r="L3260" s="49">
        <v>1648979.1671236081</v>
      </c>
      <c r="M3260" s="50">
        <f t="shared" si="60"/>
        <v>9</v>
      </c>
      <c r="N3260" s="68" t="s">
        <v>349</v>
      </c>
    </row>
    <row r="3261" spans="1:14" ht="75" customHeight="1" x14ac:dyDescent="0.25">
      <c r="A3261" s="86">
        <v>3253</v>
      </c>
      <c r="B3261" s="50" t="s">
        <v>3113</v>
      </c>
      <c r="C3261" s="69" t="s">
        <v>3118</v>
      </c>
      <c r="D3261" s="69" t="s">
        <v>26</v>
      </c>
      <c r="E3261" s="69" t="s">
        <v>1394</v>
      </c>
      <c r="F3261" s="69" t="s">
        <v>1455</v>
      </c>
      <c r="G3261" s="87" t="s">
        <v>1456</v>
      </c>
      <c r="H3261" s="47">
        <v>210</v>
      </c>
      <c r="I3261" s="48" t="s">
        <v>1457</v>
      </c>
      <c r="J3261" s="50" t="s">
        <v>3128</v>
      </c>
      <c r="K3261" s="49">
        <v>1587763.83</v>
      </c>
      <c r="L3261" s="49">
        <v>1715175.7067148902</v>
      </c>
      <c r="M3261" s="50">
        <f t="shared" ref="M3261:M3324" si="61">IF(B3261=B3260,M3260+1,1)</f>
        <v>10</v>
      </c>
      <c r="N3261" s="68" t="s">
        <v>349</v>
      </c>
    </row>
    <row r="3262" spans="1:14" ht="75" customHeight="1" x14ac:dyDescent="0.25">
      <c r="A3262" s="86">
        <v>3254</v>
      </c>
      <c r="B3262" s="50" t="s">
        <v>3113</v>
      </c>
      <c r="C3262" s="69" t="s">
        <v>3118</v>
      </c>
      <c r="D3262" s="69" t="s">
        <v>9</v>
      </c>
      <c r="E3262" s="69" t="s">
        <v>1347</v>
      </c>
      <c r="F3262" s="69" t="s">
        <v>3121</v>
      </c>
      <c r="G3262" s="87" t="s">
        <v>1480</v>
      </c>
      <c r="H3262" s="47" t="s">
        <v>1399</v>
      </c>
      <c r="I3262" s="91" t="s">
        <v>81</v>
      </c>
      <c r="J3262" s="50" t="s">
        <v>3127</v>
      </c>
      <c r="K3262" s="49">
        <v>1690000</v>
      </c>
      <c r="L3262" s="49">
        <v>1686604.4175048813</v>
      </c>
      <c r="M3262" s="50">
        <f t="shared" si="61"/>
        <v>11</v>
      </c>
      <c r="N3262" s="68" t="s">
        <v>349</v>
      </c>
    </row>
    <row r="3263" spans="1:14" ht="75" customHeight="1" x14ac:dyDescent="0.25">
      <c r="A3263" s="86">
        <v>3255</v>
      </c>
      <c r="B3263" s="50" t="s">
        <v>3113</v>
      </c>
      <c r="C3263" s="69" t="s">
        <v>3118</v>
      </c>
      <c r="D3263" s="69" t="s">
        <v>848</v>
      </c>
      <c r="E3263" s="69" t="s">
        <v>849</v>
      </c>
      <c r="F3263" s="69" t="s">
        <v>3129</v>
      </c>
      <c r="G3263" s="87" t="s">
        <v>3130</v>
      </c>
      <c r="H3263" s="47">
        <v>120</v>
      </c>
      <c r="I3263" s="48" t="s">
        <v>81</v>
      </c>
      <c r="J3263" s="50" t="s">
        <v>3126</v>
      </c>
      <c r="K3263" s="55">
        <v>1718708</v>
      </c>
      <c r="L3263" s="49">
        <v>1707933.8188325772</v>
      </c>
      <c r="M3263" s="50">
        <f t="shared" si="61"/>
        <v>12</v>
      </c>
      <c r="N3263" s="68" t="s">
        <v>349</v>
      </c>
    </row>
    <row r="3264" spans="1:14" ht="75" customHeight="1" x14ac:dyDescent="0.25">
      <c r="A3264" s="86">
        <v>3256</v>
      </c>
      <c r="B3264" s="50" t="s">
        <v>3113</v>
      </c>
      <c r="C3264" s="69" t="s">
        <v>3114</v>
      </c>
      <c r="D3264" s="69" t="s">
        <v>47</v>
      </c>
      <c r="E3264" s="69" t="s">
        <v>1500</v>
      </c>
      <c r="F3264" s="69" t="s">
        <v>1547</v>
      </c>
      <c r="G3264" s="69" t="s">
        <v>1548</v>
      </c>
      <c r="H3264" s="47" t="s">
        <v>3131</v>
      </c>
      <c r="I3264" s="48" t="s">
        <v>1502</v>
      </c>
      <c r="J3264" s="50" t="s">
        <v>3117</v>
      </c>
      <c r="K3264" s="49">
        <v>2065000</v>
      </c>
      <c r="L3264" s="49">
        <v>2208520.1773757273</v>
      </c>
      <c r="M3264" s="50">
        <f t="shared" si="61"/>
        <v>13</v>
      </c>
      <c r="N3264" s="68" t="s">
        <v>349</v>
      </c>
    </row>
    <row r="3265" spans="1:14" ht="75" customHeight="1" x14ac:dyDescent="0.25">
      <c r="A3265" s="86">
        <v>3257</v>
      </c>
      <c r="B3265" s="50" t="s">
        <v>3132</v>
      </c>
      <c r="C3265" s="69" t="s">
        <v>3133</v>
      </c>
      <c r="D3265" s="69" t="s">
        <v>25</v>
      </c>
      <c r="E3265" s="69" t="s">
        <v>1347</v>
      </c>
      <c r="F3265" s="69" t="s">
        <v>3135</v>
      </c>
      <c r="G3265" s="87" t="s">
        <v>2179</v>
      </c>
      <c r="H3265" s="47" t="s">
        <v>2279</v>
      </c>
      <c r="I3265" s="48" t="s">
        <v>81</v>
      </c>
      <c r="J3265" s="50" t="s">
        <v>3122</v>
      </c>
      <c r="K3265" s="55">
        <v>2231953.35</v>
      </c>
      <c r="L3265" s="49">
        <v>2214688.0780225149</v>
      </c>
      <c r="M3265" s="50">
        <f t="shared" si="61"/>
        <v>1</v>
      </c>
      <c r="N3265" s="68" t="s">
        <v>349</v>
      </c>
    </row>
    <row r="3266" spans="1:14" ht="75" customHeight="1" x14ac:dyDescent="0.25">
      <c r="A3266" s="86">
        <v>3258</v>
      </c>
      <c r="B3266" s="50" t="s">
        <v>3132</v>
      </c>
      <c r="C3266" s="69" t="s">
        <v>3133</v>
      </c>
      <c r="D3266" s="69" t="s">
        <v>9</v>
      </c>
      <c r="E3266" s="69" t="s">
        <v>1347</v>
      </c>
      <c r="F3266" s="69" t="s">
        <v>3134</v>
      </c>
      <c r="G3266" s="87" t="s">
        <v>1534</v>
      </c>
      <c r="H3266" s="47" t="s">
        <v>1399</v>
      </c>
      <c r="I3266" s="91" t="s">
        <v>81</v>
      </c>
      <c r="J3266" s="50" t="s">
        <v>3117</v>
      </c>
      <c r="K3266" s="49">
        <v>2300699</v>
      </c>
      <c r="L3266" s="49">
        <v>2284519.8601311953</v>
      </c>
      <c r="M3266" s="50">
        <f t="shared" si="61"/>
        <v>2</v>
      </c>
      <c r="N3266" s="68" t="s">
        <v>349</v>
      </c>
    </row>
    <row r="3267" spans="1:14" ht="75" customHeight="1" x14ac:dyDescent="0.25">
      <c r="A3267" s="86">
        <v>3259</v>
      </c>
      <c r="B3267" s="50" t="s">
        <v>3132</v>
      </c>
      <c r="C3267" s="69" t="s">
        <v>3133</v>
      </c>
      <c r="D3267" s="69" t="s">
        <v>25</v>
      </c>
      <c r="E3267" s="69" t="s">
        <v>1347</v>
      </c>
      <c r="F3267" s="69" t="s">
        <v>3135</v>
      </c>
      <c r="G3267" s="87" t="s">
        <v>2184</v>
      </c>
      <c r="H3267" s="47" t="s">
        <v>2279</v>
      </c>
      <c r="I3267" s="48" t="s">
        <v>81</v>
      </c>
      <c r="J3267" s="50" t="s">
        <v>3122</v>
      </c>
      <c r="K3267" s="49">
        <v>2340728.4</v>
      </c>
      <c r="L3267" s="49">
        <v>2321916.2428855211</v>
      </c>
      <c r="M3267" s="50">
        <f t="shared" si="61"/>
        <v>3</v>
      </c>
      <c r="N3267" s="68" t="s">
        <v>349</v>
      </c>
    </row>
    <row r="3268" spans="1:14" ht="75" customHeight="1" x14ac:dyDescent="0.25">
      <c r="A3268" s="86">
        <v>3260</v>
      </c>
      <c r="B3268" s="50" t="s">
        <v>3132</v>
      </c>
      <c r="C3268" s="69" t="s">
        <v>3133</v>
      </c>
      <c r="D3268" s="69" t="s">
        <v>47</v>
      </c>
      <c r="E3268" s="69" t="s">
        <v>1500</v>
      </c>
      <c r="F3268" s="69" t="s">
        <v>1851</v>
      </c>
      <c r="G3268" s="87" t="s">
        <v>1587</v>
      </c>
      <c r="H3268" s="47">
        <v>7</v>
      </c>
      <c r="I3268" s="48" t="s">
        <v>1558</v>
      </c>
      <c r="J3268" s="50" t="s">
        <v>3117</v>
      </c>
      <c r="K3268" s="49">
        <v>2690500</v>
      </c>
      <c r="L3268" s="49">
        <v>2877493.2383677447</v>
      </c>
      <c r="M3268" s="50">
        <f t="shared" si="61"/>
        <v>4</v>
      </c>
      <c r="N3268" s="68" t="s">
        <v>349</v>
      </c>
    </row>
    <row r="3269" spans="1:14" ht="75" customHeight="1" x14ac:dyDescent="0.25">
      <c r="A3269" s="86">
        <v>3261</v>
      </c>
      <c r="B3269" s="50" t="s">
        <v>3136</v>
      </c>
      <c r="C3269" s="69" t="s">
        <v>3137</v>
      </c>
      <c r="D3269" s="69" t="s">
        <v>25</v>
      </c>
      <c r="E3269" s="69" t="s">
        <v>1347</v>
      </c>
      <c r="F3269" s="69" t="s">
        <v>3135</v>
      </c>
      <c r="G3269" s="87" t="s">
        <v>2184</v>
      </c>
      <c r="H3269" s="47" t="s">
        <v>2279</v>
      </c>
      <c r="I3269" s="48" t="s">
        <v>81</v>
      </c>
      <c r="J3269" s="50" t="s">
        <v>3122</v>
      </c>
      <c r="K3269" s="49">
        <v>2866016</v>
      </c>
      <c r="L3269" s="49">
        <v>2842982.1686146031</v>
      </c>
      <c r="M3269" s="50">
        <f t="shared" si="61"/>
        <v>1</v>
      </c>
      <c r="N3269" s="68" t="s">
        <v>349</v>
      </c>
    </row>
    <row r="3270" spans="1:14" ht="75" customHeight="1" x14ac:dyDescent="0.25">
      <c r="A3270" s="86">
        <v>3262</v>
      </c>
      <c r="B3270" s="50" t="s">
        <v>3136</v>
      </c>
      <c r="C3270" s="69" t="s">
        <v>3137</v>
      </c>
      <c r="D3270" s="69" t="s">
        <v>9</v>
      </c>
      <c r="E3270" s="69" t="s">
        <v>1347</v>
      </c>
      <c r="F3270" s="69" t="s">
        <v>3138</v>
      </c>
      <c r="G3270" s="87" t="s">
        <v>2184</v>
      </c>
      <c r="H3270" s="47" t="s">
        <v>1399</v>
      </c>
      <c r="I3270" s="91" t="s">
        <v>81</v>
      </c>
      <c r="J3270" s="50" t="s">
        <v>3127</v>
      </c>
      <c r="K3270" s="49">
        <v>3697000</v>
      </c>
      <c r="L3270" s="49">
        <v>3689571.9121393757</v>
      </c>
      <c r="M3270" s="50">
        <f t="shared" si="61"/>
        <v>2</v>
      </c>
      <c r="N3270" s="68" t="s">
        <v>349</v>
      </c>
    </row>
    <row r="3271" spans="1:14" ht="75" customHeight="1" x14ac:dyDescent="0.25">
      <c r="A3271" s="86">
        <v>3263</v>
      </c>
      <c r="B3271" s="50" t="s">
        <v>3139</v>
      </c>
      <c r="C3271" s="69" t="s">
        <v>3140</v>
      </c>
      <c r="D3271" s="69" t="s">
        <v>9</v>
      </c>
      <c r="E3271" s="69" t="s">
        <v>1347</v>
      </c>
      <c r="F3271" s="69" t="s">
        <v>3141</v>
      </c>
      <c r="G3271" s="87" t="s">
        <v>2179</v>
      </c>
      <c r="H3271" s="47" t="s">
        <v>1399</v>
      </c>
      <c r="I3271" s="91" t="s">
        <v>81</v>
      </c>
      <c r="J3271" s="50" t="s">
        <v>3117</v>
      </c>
      <c r="K3271" s="49">
        <v>2300000</v>
      </c>
      <c r="L3271" s="49">
        <v>2295378.79305398</v>
      </c>
      <c r="M3271" s="50">
        <f t="shared" si="61"/>
        <v>1</v>
      </c>
      <c r="N3271" s="68" t="s">
        <v>349</v>
      </c>
    </row>
    <row r="3272" spans="1:14" ht="75" customHeight="1" x14ac:dyDescent="0.25">
      <c r="A3272" s="86">
        <v>3264</v>
      </c>
      <c r="B3272" s="50" t="s">
        <v>3139</v>
      </c>
      <c r="C3272" s="69" t="s">
        <v>3140</v>
      </c>
      <c r="D3272" s="69" t="s">
        <v>25</v>
      </c>
      <c r="E3272" s="69" t="s">
        <v>1347</v>
      </c>
      <c r="F3272" s="69" t="s">
        <v>3142</v>
      </c>
      <c r="G3272" s="87" t="s">
        <v>2179</v>
      </c>
      <c r="H3272" s="47" t="s">
        <v>2279</v>
      </c>
      <c r="I3272" s="48" t="s">
        <v>81</v>
      </c>
      <c r="J3272" s="50" t="s">
        <v>3119</v>
      </c>
      <c r="K3272" s="49">
        <v>2233147.6710000001</v>
      </c>
      <c r="L3272" s="49">
        <v>2215873.1603541113</v>
      </c>
      <c r="M3272" s="50">
        <f t="shared" si="61"/>
        <v>2</v>
      </c>
      <c r="N3272" s="68" t="s">
        <v>349</v>
      </c>
    </row>
    <row r="3273" spans="1:14" ht="75" customHeight="1" x14ac:dyDescent="0.25">
      <c r="A3273" s="86">
        <v>3265</v>
      </c>
      <c r="B3273" s="50" t="s">
        <v>3139</v>
      </c>
      <c r="C3273" s="69" t="s">
        <v>3140</v>
      </c>
      <c r="D3273" s="69" t="s">
        <v>25</v>
      </c>
      <c r="E3273" s="69" t="s">
        <v>1347</v>
      </c>
      <c r="F3273" s="69" t="s">
        <v>3143</v>
      </c>
      <c r="G3273" s="87" t="s">
        <v>2179</v>
      </c>
      <c r="H3273" s="47" t="s">
        <v>2279</v>
      </c>
      <c r="I3273" s="48" t="s">
        <v>81</v>
      </c>
      <c r="J3273" s="50" t="s">
        <v>3122</v>
      </c>
      <c r="K3273" s="55">
        <v>2249203.35</v>
      </c>
      <c r="L3273" s="49">
        <v>2231804.6406719489</v>
      </c>
      <c r="M3273" s="50">
        <f t="shared" si="61"/>
        <v>3</v>
      </c>
      <c r="N3273" s="68" t="s">
        <v>349</v>
      </c>
    </row>
    <row r="3274" spans="1:14" ht="75" customHeight="1" x14ac:dyDescent="0.25">
      <c r="A3274" s="86">
        <v>3266</v>
      </c>
      <c r="B3274" s="50" t="s">
        <v>3139</v>
      </c>
      <c r="C3274" s="69" t="s">
        <v>3140</v>
      </c>
      <c r="D3274" s="69" t="s">
        <v>9</v>
      </c>
      <c r="E3274" s="69" t="s">
        <v>1347</v>
      </c>
      <c r="F3274" s="69" t="s">
        <v>3144</v>
      </c>
      <c r="G3274" s="87" t="s">
        <v>2184</v>
      </c>
      <c r="H3274" s="47" t="s">
        <v>1399</v>
      </c>
      <c r="I3274" s="91" t="s">
        <v>81</v>
      </c>
      <c r="J3274" s="50" t="s">
        <v>3117</v>
      </c>
      <c r="K3274" s="49">
        <v>2379000</v>
      </c>
      <c r="L3274" s="49">
        <v>2374220.0646414869</v>
      </c>
      <c r="M3274" s="50">
        <f t="shared" si="61"/>
        <v>4</v>
      </c>
      <c r="N3274" s="68" t="s">
        <v>349</v>
      </c>
    </row>
    <row r="3275" spans="1:14" ht="75" customHeight="1" x14ac:dyDescent="0.25">
      <c r="A3275" s="86">
        <v>3267</v>
      </c>
      <c r="B3275" s="50" t="s">
        <v>3139</v>
      </c>
      <c r="C3275" s="69" t="s">
        <v>3140</v>
      </c>
      <c r="D3275" s="69" t="s">
        <v>25</v>
      </c>
      <c r="E3275" s="69" t="s">
        <v>1347</v>
      </c>
      <c r="F3275" s="69" t="s">
        <v>3145</v>
      </c>
      <c r="G3275" s="87" t="s">
        <v>2184</v>
      </c>
      <c r="H3275" s="47" t="s">
        <v>2279</v>
      </c>
      <c r="I3275" s="48" t="s">
        <v>81</v>
      </c>
      <c r="J3275" s="50" t="s">
        <v>3119</v>
      </c>
      <c r="K3275" s="49">
        <v>2341922.7209999999</v>
      </c>
      <c r="L3275" s="49">
        <v>2323100.9652689975</v>
      </c>
      <c r="M3275" s="50">
        <f t="shared" si="61"/>
        <v>5</v>
      </c>
      <c r="N3275" s="68" t="s">
        <v>349</v>
      </c>
    </row>
    <row r="3276" spans="1:14" ht="75" customHeight="1" x14ac:dyDescent="0.25">
      <c r="A3276" s="86">
        <v>3268</v>
      </c>
      <c r="B3276" s="50" t="s">
        <v>3139</v>
      </c>
      <c r="C3276" s="69" t="s">
        <v>3140</v>
      </c>
      <c r="D3276" s="69" t="s">
        <v>25</v>
      </c>
      <c r="E3276" s="69" t="s">
        <v>1347</v>
      </c>
      <c r="F3276" s="69" t="s">
        <v>3146</v>
      </c>
      <c r="G3276" s="87" t="s">
        <v>2184</v>
      </c>
      <c r="H3276" s="47" t="s">
        <v>2279</v>
      </c>
      <c r="I3276" s="48" t="s">
        <v>81</v>
      </c>
      <c r="J3276" s="50" t="s">
        <v>3122</v>
      </c>
      <c r="K3276" s="49">
        <v>2357978.4</v>
      </c>
      <c r="L3276" s="49">
        <v>2339027.6066771406</v>
      </c>
      <c r="M3276" s="50">
        <f t="shared" si="61"/>
        <v>6</v>
      </c>
      <c r="N3276" s="68" t="s">
        <v>349</v>
      </c>
    </row>
    <row r="3277" spans="1:14" ht="75" customHeight="1" x14ac:dyDescent="0.25">
      <c r="A3277" s="86">
        <v>3269</v>
      </c>
      <c r="B3277" s="50" t="s">
        <v>3139</v>
      </c>
      <c r="C3277" s="69" t="s">
        <v>3140</v>
      </c>
      <c r="D3277" s="69" t="s">
        <v>9</v>
      </c>
      <c r="E3277" s="69" t="s">
        <v>1347</v>
      </c>
      <c r="F3277" s="69" t="s">
        <v>3143</v>
      </c>
      <c r="G3277" s="87" t="s">
        <v>2179</v>
      </c>
      <c r="H3277" s="47" t="s">
        <v>1399</v>
      </c>
      <c r="I3277" s="91" t="s">
        <v>81</v>
      </c>
      <c r="J3277" s="50" t="s">
        <v>3127</v>
      </c>
      <c r="K3277" s="49">
        <v>2590000</v>
      </c>
      <c r="L3277" s="49">
        <v>2584796.1191346999</v>
      </c>
      <c r="M3277" s="50">
        <f t="shared" si="61"/>
        <v>7</v>
      </c>
      <c r="N3277" s="68" t="s">
        <v>349</v>
      </c>
    </row>
    <row r="3278" spans="1:14" ht="75" customHeight="1" x14ac:dyDescent="0.25">
      <c r="A3278" s="86">
        <v>3270</v>
      </c>
      <c r="B3278" s="50" t="s">
        <v>3139</v>
      </c>
      <c r="C3278" s="69" t="s">
        <v>3140</v>
      </c>
      <c r="D3278" s="69" t="s">
        <v>9</v>
      </c>
      <c r="E3278" s="69" t="s">
        <v>1347</v>
      </c>
      <c r="F3278" s="69" t="s">
        <v>3146</v>
      </c>
      <c r="G3278" s="87" t="s">
        <v>2184</v>
      </c>
      <c r="H3278" s="47" t="s">
        <v>1399</v>
      </c>
      <c r="I3278" s="91" t="s">
        <v>81</v>
      </c>
      <c r="J3278" s="50" t="s">
        <v>3127</v>
      </c>
      <c r="K3278" s="49">
        <v>2654000</v>
      </c>
      <c r="L3278" s="49">
        <v>2648667.5290283752</v>
      </c>
      <c r="M3278" s="50">
        <f t="shared" si="61"/>
        <v>8</v>
      </c>
      <c r="N3278" s="68" t="s">
        <v>349</v>
      </c>
    </row>
    <row r="3279" spans="1:14" ht="75" customHeight="1" x14ac:dyDescent="0.25">
      <c r="A3279" s="86">
        <v>3271</v>
      </c>
      <c r="B3279" s="50" t="s">
        <v>3139</v>
      </c>
      <c r="C3279" s="69" t="s">
        <v>3140</v>
      </c>
      <c r="D3279" s="69" t="s">
        <v>26</v>
      </c>
      <c r="E3279" s="69" t="s">
        <v>1394</v>
      </c>
      <c r="F3279" s="69" t="s">
        <v>3147</v>
      </c>
      <c r="G3279" s="87" t="s">
        <v>2176</v>
      </c>
      <c r="H3279" s="47">
        <v>210</v>
      </c>
      <c r="I3279" s="48" t="s">
        <v>3148</v>
      </c>
      <c r="J3279" s="50" t="s">
        <v>3128</v>
      </c>
      <c r="K3279" s="49">
        <v>2564367.41</v>
      </c>
      <c r="L3279" s="49">
        <v>2759123.9722123803</v>
      </c>
      <c r="M3279" s="50">
        <f t="shared" si="61"/>
        <v>9</v>
      </c>
      <c r="N3279" s="68" t="s">
        <v>349</v>
      </c>
    </row>
    <row r="3280" spans="1:14" ht="75" customHeight="1" x14ac:dyDescent="0.25">
      <c r="A3280" s="86">
        <v>3272</v>
      </c>
      <c r="B3280" s="50" t="s">
        <v>3139</v>
      </c>
      <c r="C3280" s="69" t="s">
        <v>3140</v>
      </c>
      <c r="D3280" s="69" t="s">
        <v>47</v>
      </c>
      <c r="E3280" s="69" t="s">
        <v>1500</v>
      </c>
      <c r="F3280" s="69" t="s">
        <v>1851</v>
      </c>
      <c r="G3280" s="87" t="s">
        <v>1587</v>
      </c>
      <c r="H3280" s="47">
        <v>7</v>
      </c>
      <c r="I3280" s="48" t="s">
        <v>1558</v>
      </c>
      <c r="J3280" s="50" t="s">
        <v>3117</v>
      </c>
      <c r="K3280" s="49">
        <v>2780000</v>
      </c>
      <c r="L3280" s="49">
        <v>2973213.6044089692</v>
      </c>
      <c r="M3280" s="50">
        <f t="shared" si="61"/>
        <v>10</v>
      </c>
      <c r="N3280" s="68" t="s">
        <v>349</v>
      </c>
    </row>
    <row r="3281" spans="1:14" ht="75" customHeight="1" x14ac:dyDescent="0.25">
      <c r="A3281" s="86">
        <v>3273</v>
      </c>
      <c r="B3281" s="50" t="s">
        <v>3149</v>
      </c>
      <c r="C3281" s="69" t="s">
        <v>3150</v>
      </c>
      <c r="D3281" s="69" t="s">
        <v>9</v>
      </c>
      <c r="E3281" s="69" t="s">
        <v>1347</v>
      </c>
      <c r="F3281" s="69" t="s">
        <v>3151</v>
      </c>
      <c r="G3281" s="87" t="s">
        <v>2179</v>
      </c>
      <c r="H3281" s="47" t="s">
        <v>1399</v>
      </c>
      <c r="I3281" s="91" t="s">
        <v>81</v>
      </c>
      <c r="J3281" s="50" t="s">
        <v>3117</v>
      </c>
      <c r="K3281" s="49">
        <v>2302074</v>
      </c>
      <c r="L3281" s="49">
        <v>2297448.6259308471</v>
      </c>
      <c r="M3281" s="50">
        <f t="shared" si="61"/>
        <v>1</v>
      </c>
      <c r="N3281" s="68" t="s">
        <v>349</v>
      </c>
    </row>
    <row r="3282" spans="1:14" ht="75" customHeight="1" x14ac:dyDescent="0.25">
      <c r="A3282" s="86">
        <v>3274</v>
      </c>
      <c r="B3282" s="50" t="s">
        <v>3149</v>
      </c>
      <c r="C3282" s="69" t="s">
        <v>3150</v>
      </c>
      <c r="D3282" s="69" t="s">
        <v>25</v>
      </c>
      <c r="E3282" s="69" t="s">
        <v>1347</v>
      </c>
      <c r="F3282" s="69" t="s">
        <v>3151</v>
      </c>
      <c r="G3282" s="87" t="s">
        <v>2179</v>
      </c>
      <c r="H3282" s="47" t="s">
        <v>2279</v>
      </c>
      <c r="I3282" s="48" t="s">
        <v>81</v>
      </c>
      <c r="J3282" s="50" t="s">
        <v>3122</v>
      </c>
      <c r="K3282" s="49">
        <v>2246653.5929999999</v>
      </c>
      <c r="L3282" s="49">
        <v>2229274.6073136106</v>
      </c>
      <c r="M3282" s="50">
        <f t="shared" si="61"/>
        <v>2</v>
      </c>
      <c r="N3282" s="68" t="s">
        <v>349</v>
      </c>
    </row>
    <row r="3283" spans="1:14" ht="75" customHeight="1" x14ac:dyDescent="0.25">
      <c r="A3283" s="86">
        <v>3275</v>
      </c>
      <c r="B3283" s="50" t="s">
        <v>3149</v>
      </c>
      <c r="C3283" s="69" t="s">
        <v>3150</v>
      </c>
      <c r="D3283" s="69" t="s">
        <v>25</v>
      </c>
      <c r="E3283" s="69" t="s">
        <v>1347</v>
      </c>
      <c r="F3283" s="69" t="s">
        <v>3151</v>
      </c>
      <c r="G3283" s="87" t="s">
        <v>2179</v>
      </c>
      <c r="H3283" s="47" t="s">
        <v>2279</v>
      </c>
      <c r="I3283" s="48" t="s">
        <v>81</v>
      </c>
      <c r="J3283" s="50" t="s">
        <v>3119</v>
      </c>
      <c r="K3283" s="49">
        <v>2257828.35</v>
      </c>
      <c r="L3283" s="49">
        <v>2240362.9219966657</v>
      </c>
      <c r="M3283" s="50">
        <f t="shared" si="61"/>
        <v>3</v>
      </c>
      <c r="N3283" s="68" t="s">
        <v>349</v>
      </c>
    </row>
    <row r="3284" spans="1:14" ht="75" customHeight="1" x14ac:dyDescent="0.25">
      <c r="A3284" s="86">
        <v>3276</v>
      </c>
      <c r="B3284" s="50" t="s">
        <v>3149</v>
      </c>
      <c r="C3284" s="69" t="s">
        <v>3150</v>
      </c>
      <c r="D3284" s="69" t="s">
        <v>9</v>
      </c>
      <c r="E3284" s="69" t="s">
        <v>1347</v>
      </c>
      <c r="F3284" s="69" t="s">
        <v>3152</v>
      </c>
      <c r="G3284" s="87" t="s">
        <v>2184</v>
      </c>
      <c r="H3284" s="47" t="s">
        <v>1399</v>
      </c>
      <c r="I3284" s="91" t="s">
        <v>81</v>
      </c>
      <c r="J3284" s="50" t="s">
        <v>3117</v>
      </c>
      <c r="K3284" s="49">
        <v>2403000</v>
      </c>
      <c r="L3284" s="49">
        <v>2398171.8433516151</v>
      </c>
      <c r="M3284" s="50">
        <f t="shared" si="61"/>
        <v>4</v>
      </c>
      <c r="N3284" s="68" t="s">
        <v>349</v>
      </c>
    </row>
    <row r="3285" spans="1:14" ht="75" customHeight="1" x14ac:dyDescent="0.25">
      <c r="A3285" s="86">
        <v>3277</v>
      </c>
      <c r="B3285" s="50" t="s">
        <v>3149</v>
      </c>
      <c r="C3285" s="69" t="s">
        <v>3150</v>
      </c>
      <c r="D3285" s="69" t="s">
        <v>25</v>
      </c>
      <c r="E3285" s="69" t="s">
        <v>1347</v>
      </c>
      <c r="F3285" s="69" t="s">
        <v>3152</v>
      </c>
      <c r="G3285" s="87" t="s">
        <v>2184</v>
      </c>
      <c r="H3285" s="47" t="s">
        <v>2279</v>
      </c>
      <c r="I3285" s="48" t="s">
        <v>81</v>
      </c>
      <c r="J3285" s="50" t="s">
        <v>3122</v>
      </c>
      <c r="K3285" s="49">
        <v>2355428.6430000002</v>
      </c>
      <c r="L3285" s="49">
        <v>2336498.3417723738</v>
      </c>
      <c r="M3285" s="50">
        <f t="shared" si="61"/>
        <v>5</v>
      </c>
      <c r="N3285" s="68" t="s">
        <v>349</v>
      </c>
    </row>
    <row r="3286" spans="1:14" ht="75" customHeight="1" x14ac:dyDescent="0.25">
      <c r="A3286" s="86">
        <v>3278</v>
      </c>
      <c r="B3286" s="50" t="s">
        <v>3149</v>
      </c>
      <c r="C3286" s="69" t="s">
        <v>3150</v>
      </c>
      <c r="D3286" s="69" t="s">
        <v>25</v>
      </c>
      <c r="E3286" s="69" t="s">
        <v>1347</v>
      </c>
      <c r="F3286" s="69" t="s">
        <v>3152</v>
      </c>
      <c r="G3286" s="87" t="s">
        <v>2184</v>
      </c>
      <c r="H3286" s="47" t="s">
        <v>2279</v>
      </c>
      <c r="I3286" s="48" t="s">
        <v>81</v>
      </c>
      <c r="J3286" s="50" t="s">
        <v>3119</v>
      </c>
      <c r="K3286" s="49">
        <v>2366603.4</v>
      </c>
      <c r="L3286" s="49">
        <v>2347583.2885729503</v>
      </c>
      <c r="M3286" s="50">
        <f t="shared" si="61"/>
        <v>6</v>
      </c>
      <c r="N3286" s="68" t="s">
        <v>349</v>
      </c>
    </row>
    <row r="3287" spans="1:14" ht="75" customHeight="1" x14ac:dyDescent="0.25">
      <c r="A3287" s="86">
        <v>3279</v>
      </c>
      <c r="B3287" s="50" t="s">
        <v>3149</v>
      </c>
      <c r="C3287" s="69" t="s">
        <v>3150</v>
      </c>
      <c r="D3287" s="69" t="s">
        <v>9</v>
      </c>
      <c r="E3287" s="69" t="s">
        <v>1347</v>
      </c>
      <c r="F3287" s="69" t="s">
        <v>3146</v>
      </c>
      <c r="G3287" s="87" t="s">
        <v>2179</v>
      </c>
      <c r="H3287" s="47" t="s">
        <v>1399</v>
      </c>
      <c r="I3287" s="91" t="s">
        <v>81</v>
      </c>
      <c r="J3287" s="50" t="s">
        <v>3127</v>
      </c>
      <c r="K3287" s="49">
        <v>2495000</v>
      </c>
      <c r="L3287" s="49">
        <v>2489986.9950737744</v>
      </c>
      <c r="M3287" s="50">
        <f t="shared" si="61"/>
        <v>7</v>
      </c>
      <c r="N3287" s="68" t="s">
        <v>349</v>
      </c>
    </row>
    <row r="3288" spans="1:14" ht="75" customHeight="1" x14ac:dyDescent="0.25">
      <c r="A3288" s="86">
        <v>3280</v>
      </c>
      <c r="B3288" s="50" t="s">
        <v>3149</v>
      </c>
      <c r="C3288" s="69" t="s">
        <v>3150</v>
      </c>
      <c r="D3288" s="69" t="s">
        <v>9</v>
      </c>
      <c r="E3288" s="69" t="s">
        <v>1347</v>
      </c>
      <c r="F3288" s="69" t="s">
        <v>3146</v>
      </c>
      <c r="G3288" s="87" t="s">
        <v>2184</v>
      </c>
      <c r="H3288" s="47" t="s">
        <v>1399</v>
      </c>
      <c r="I3288" s="91" t="s">
        <v>81</v>
      </c>
      <c r="J3288" s="50" t="s">
        <v>3127</v>
      </c>
      <c r="K3288" s="49">
        <v>2619900</v>
      </c>
      <c r="L3288" s="49">
        <v>2614636.0434444011</v>
      </c>
      <c r="M3288" s="50">
        <f t="shared" si="61"/>
        <v>8</v>
      </c>
      <c r="N3288" s="68" t="s">
        <v>349</v>
      </c>
    </row>
    <row r="3289" spans="1:14" ht="75" customHeight="1" x14ac:dyDescent="0.25">
      <c r="A3289" s="86">
        <v>3281</v>
      </c>
      <c r="B3289" s="50" t="s">
        <v>3149</v>
      </c>
      <c r="C3289" s="69" t="s">
        <v>3150</v>
      </c>
      <c r="D3289" s="69" t="s">
        <v>9</v>
      </c>
      <c r="E3289" s="69" t="s">
        <v>1347</v>
      </c>
      <c r="F3289" s="69" t="s">
        <v>3153</v>
      </c>
      <c r="G3289" s="87" t="s">
        <v>2184</v>
      </c>
      <c r="H3289" s="47" t="s">
        <v>1399</v>
      </c>
      <c r="I3289" s="91" t="s">
        <v>81</v>
      </c>
      <c r="J3289" s="50" t="s">
        <v>3127</v>
      </c>
      <c r="K3289" s="49">
        <v>2665900</v>
      </c>
      <c r="L3289" s="49">
        <v>2660543.6193054807</v>
      </c>
      <c r="M3289" s="50">
        <f t="shared" si="61"/>
        <v>9</v>
      </c>
      <c r="N3289" s="68" t="s">
        <v>349</v>
      </c>
    </row>
    <row r="3290" spans="1:14" ht="75" customHeight="1" x14ac:dyDescent="0.25">
      <c r="A3290" s="86">
        <v>3282</v>
      </c>
      <c r="B3290" s="50" t="s">
        <v>3149</v>
      </c>
      <c r="C3290" s="69" t="s">
        <v>3150</v>
      </c>
      <c r="D3290" s="69" t="s">
        <v>24</v>
      </c>
      <c r="E3290" s="69" t="s">
        <v>1777</v>
      </c>
      <c r="F3290" s="69" t="s">
        <v>3154</v>
      </c>
      <c r="G3290" s="87" t="s">
        <v>3154</v>
      </c>
      <c r="H3290" s="47">
        <v>90</v>
      </c>
      <c r="I3290" s="48" t="s">
        <v>81</v>
      </c>
      <c r="J3290" s="50" t="s">
        <v>3119</v>
      </c>
      <c r="K3290" s="46">
        <f>(1153396+1366604+15000)*1.15</f>
        <v>2915250</v>
      </c>
      <c r="L3290" s="49">
        <v>3115767.8423578902</v>
      </c>
      <c r="M3290" s="50">
        <f t="shared" si="61"/>
        <v>10</v>
      </c>
      <c r="N3290" s="68" t="s">
        <v>349</v>
      </c>
    </row>
    <row r="3291" spans="1:14" ht="75" customHeight="1" x14ac:dyDescent="0.25">
      <c r="A3291" s="86">
        <v>3283</v>
      </c>
      <c r="B3291" s="50" t="s">
        <v>3155</v>
      </c>
      <c r="C3291" s="69" t="s">
        <v>3156</v>
      </c>
      <c r="D3291" s="69" t="s">
        <v>3157</v>
      </c>
      <c r="E3291" s="69" t="s">
        <v>113</v>
      </c>
      <c r="F3291" s="69" t="s">
        <v>3158</v>
      </c>
      <c r="G3291" s="87" t="s">
        <v>3159</v>
      </c>
      <c r="H3291" s="47" t="s">
        <v>363</v>
      </c>
      <c r="I3291" s="48" t="s">
        <v>3160</v>
      </c>
      <c r="J3291" s="50" t="s">
        <v>81</v>
      </c>
      <c r="K3291" s="49">
        <v>207500</v>
      </c>
      <c r="L3291" s="49">
        <v>218552.5471277273</v>
      </c>
      <c r="M3291" s="50">
        <f t="shared" si="61"/>
        <v>1</v>
      </c>
      <c r="N3291" s="68" t="s">
        <v>349</v>
      </c>
    </row>
    <row r="3292" spans="1:14" ht="75" customHeight="1" x14ac:dyDescent="0.25">
      <c r="A3292" s="86">
        <v>3284</v>
      </c>
      <c r="B3292" s="50" t="s">
        <v>3155</v>
      </c>
      <c r="C3292" s="69" t="s">
        <v>3156</v>
      </c>
      <c r="D3292" s="69" t="s">
        <v>8</v>
      </c>
      <c r="E3292" s="69" t="s">
        <v>388</v>
      </c>
      <c r="F3292" s="69" t="s">
        <v>3161</v>
      </c>
      <c r="G3292" s="87" t="s">
        <v>3162</v>
      </c>
      <c r="H3292" s="47" t="s">
        <v>391</v>
      </c>
      <c r="I3292" s="48">
        <v>127</v>
      </c>
      <c r="J3292" s="50" t="s">
        <v>3163</v>
      </c>
      <c r="K3292" s="49">
        <v>270000</v>
      </c>
      <c r="L3292" s="49">
        <v>285164.62731211551</v>
      </c>
      <c r="M3292" s="50">
        <f t="shared" si="61"/>
        <v>2</v>
      </c>
      <c r="N3292" s="68" t="s">
        <v>349</v>
      </c>
    </row>
    <row r="3293" spans="1:14" ht="75" customHeight="1" x14ac:dyDescent="0.25">
      <c r="A3293" s="86">
        <v>3285</v>
      </c>
      <c r="B3293" s="50" t="s">
        <v>3155</v>
      </c>
      <c r="C3293" s="69" t="s">
        <v>3156</v>
      </c>
      <c r="D3293" s="69" t="s">
        <v>27</v>
      </c>
      <c r="E3293" s="69" t="s">
        <v>379</v>
      </c>
      <c r="F3293" s="69" t="s">
        <v>3164</v>
      </c>
      <c r="G3293" s="69" t="s">
        <v>395</v>
      </c>
      <c r="H3293" s="47">
        <v>120</v>
      </c>
      <c r="I3293" s="48">
        <v>131</v>
      </c>
      <c r="J3293" s="50" t="s">
        <v>3165</v>
      </c>
      <c r="K3293" s="49">
        <v>297278.98</v>
      </c>
      <c r="L3293" s="49">
        <v>339878.0564428111</v>
      </c>
      <c r="M3293" s="50">
        <f t="shared" si="61"/>
        <v>3</v>
      </c>
      <c r="N3293" s="68" t="s">
        <v>349</v>
      </c>
    </row>
    <row r="3294" spans="1:14" ht="75" customHeight="1" x14ac:dyDescent="0.25">
      <c r="A3294" s="86">
        <v>3286</v>
      </c>
      <c r="B3294" s="50" t="s">
        <v>3155</v>
      </c>
      <c r="C3294" s="69" t="s">
        <v>3156</v>
      </c>
      <c r="D3294" s="54" t="s">
        <v>9</v>
      </c>
      <c r="E3294" s="87" t="s">
        <v>3166</v>
      </c>
      <c r="F3294" s="69" t="s">
        <v>3167</v>
      </c>
      <c r="G3294" s="87" t="s">
        <v>3168</v>
      </c>
      <c r="H3294" s="91" t="s">
        <v>492</v>
      </c>
      <c r="I3294" s="91">
        <v>175</v>
      </c>
      <c r="J3294" s="91" t="s">
        <v>3008</v>
      </c>
      <c r="K3294" s="111">
        <v>304900</v>
      </c>
      <c r="L3294" s="49">
        <v>348154.23150785494</v>
      </c>
      <c r="M3294" s="50">
        <f t="shared" si="61"/>
        <v>4</v>
      </c>
      <c r="N3294" s="68" t="s">
        <v>349</v>
      </c>
    </row>
    <row r="3295" spans="1:14" ht="75" customHeight="1" x14ac:dyDescent="0.25">
      <c r="A3295" s="86">
        <v>3287</v>
      </c>
      <c r="B3295" s="50" t="s">
        <v>3155</v>
      </c>
      <c r="C3295" s="69" t="s">
        <v>3156</v>
      </c>
      <c r="D3295" s="69" t="s">
        <v>8</v>
      </c>
      <c r="E3295" s="69" t="s">
        <v>388</v>
      </c>
      <c r="F3295" s="69" t="s">
        <v>3169</v>
      </c>
      <c r="G3295" s="87" t="s">
        <v>3170</v>
      </c>
      <c r="H3295" s="47" t="s">
        <v>391</v>
      </c>
      <c r="I3295" s="48">
        <v>152</v>
      </c>
      <c r="J3295" s="50" t="s">
        <v>3163</v>
      </c>
      <c r="K3295" s="49">
        <v>320000</v>
      </c>
      <c r="L3295" s="49">
        <v>338124.40177989408</v>
      </c>
      <c r="M3295" s="50">
        <f t="shared" si="61"/>
        <v>5</v>
      </c>
      <c r="N3295" s="68" t="s">
        <v>349</v>
      </c>
    </row>
    <row r="3296" spans="1:14" ht="75" customHeight="1" x14ac:dyDescent="0.25">
      <c r="A3296" s="86">
        <v>3288</v>
      </c>
      <c r="B3296" s="117" t="s">
        <v>3171</v>
      </c>
      <c r="C3296" s="110" t="s">
        <v>3172</v>
      </c>
      <c r="D3296" s="54" t="s">
        <v>9</v>
      </c>
      <c r="E3296" s="87" t="s">
        <v>3173</v>
      </c>
      <c r="F3296" s="69" t="s">
        <v>3174</v>
      </c>
      <c r="G3296" s="87" t="s">
        <v>3175</v>
      </c>
      <c r="H3296" s="91" t="s">
        <v>492</v>
      </c>
      <c r="I3296" s="91">
        <v>131</v>
      </c>
      <c r="J3296" s="91" t="s">
        <v>3008</v>
      </c>
      <c r="K3296" s="111">
        <v>377900</v>
      </c>
      <c r="L3296" s="49">
        <v>431510.2790646716</v>
      </c>
      <c r="M3296" s="50">
        <f t="shared" si="61"/>
        <v>1</v>
      </c>
      <c r="N3296" s="68" t="s">
        <v>349</v>
      </c>
    </row>
    <row r="3297" spans="1:14" ht="75" customHeight="1" x14ac:dyDescent="0.25">
      <c r="A3297" s="86">
        <v>3289</v>
      </c>
      <c r="B3297" s="50" t="s">
        <v>3171</v>
      </c>
      <c r="C3297" s="69" t="s">
        <v>3172</v>
      </c>
      <c r="D3297" s="69" t="s">
        <v>13</v>
      </c>
      <c r="E3297" s="69" t="s">
        <v>867</v>
      </c>
      <c r="F3297" s="87" t="s">
        <v>3176</v>
      </c>
      <c r="G3297" s="87" t="s">
        <v>3177</v>
      </c>
      <c r="H3297" s="47">
        <v>180</v>
      </c>
      <c r="I3297" s="48">
        <v>165</v>
      </c>
      <c r="J3297" s="50" t="s">
        <v>81</v>
      </c>
      <c r="K3297" s="49">
        <v>394837.13902499998</v>
      </c>
      <c r="L3297" s="49">
        <v>445291.22763947782</v>
      </c>
      <c r="M3297" s="50">
        <f t="shared" si="61"/>
        <v>2</v>
      </c>
      <c r="N3297" s="68" t="s">
        <v>349</v>
      </c>
    </row>
    <row r="3298" spans="1:14" ht="75" customHeight="1" x14ac:dyDescent="0.25">
      <c r="A3298" s="86">
        <v>3290</v>
      </c>
      <c r="B3298" s="117" t="s">
        <v>3171</v>
      </c>
      <c r="C3298" s="110" t="s">
        <v>3172</v>
      </c>
      <c r="D3298" s="54" t="s">
        <v>9</v>
      </c>
      <c r="E3298" s="87" t="s">
        <v>497</v>
      </c>
      <c r="F3298" s="69" t="s">
        <v>3178</v>
      </c>
      <c r="G3298" s="69" t="s">
        <v>3179</v>
      </c>
      <c r="H3298" s="91" t="s">
        <v>492</v>
      </c>
      <c r="I3298" s="91">
        <v>131</v>
      </c>
      <c r="J3298" s="91" t="s">
        <v>3008</v>
      </c>
      <c r="K3298" s="111">
        <v>424900</v>
      </c>
      <c r="L3298" s="49">
        <v>485177.8713272796</v>
      </c>
      <c r="M3298" s="50">
        <f t="shared" si="61"/>
        <v>3</v>
      </c>
      <c r="N3298" s="68" t="s">
        <v>349</v>
      </c>
    </row>
    <row r="3299" spans="1:14" ht="75" customHeight="1" x14ac:dyDescent="0.25">
      <c r="A3299" s="86">
        <v>3291</v>
      </c>
      <c r="B3299" s="117" t="s">
        <v>3171</v>
      </c>
      <c r="C3299" s="110" t="s">
        <v>3172</v>
      </c>
      <c r="D3299" s="54" t="s">
        <v>9</v>
      </c>
      <c r="E3299" s="87" t="s">
        <v>3166</v>
      </c>
      <c r="F3299" s="69" t="s">
        <v>3180</v>
      </c>
      <c r="G3299" s="69" t="s">
        <v>3181</v>
      </c>
      <c r="H3299" s="91" t="s">
        <v>492</v>
      </c>
      <c r="I3299" s="91">
        <v>175</v>
      </c>
      <c r="J3299" s="91" t="s">
        <v>3008</v>
      </c>
      <c r="K3299" s="111">
        <v>436900</v>
      </c>
      <c r="L3299" s="49">
        <v>498880.23530922213</v>
      </c>
      <c r="M3299" s="50">
        <f t="shared" si="61"/>
        <v>4</v>
      </c>
      <c r="N3299" s="68" t="s">
        <v>349</v>
      </c>
    </row>
    <row r="3300" spans="1:14" ht="75" customHeight="1" x14ac:dyDescent="0.25">
      <c r="A3300" s="86">
        <v>3292</v>
      </c>
      <c r="B3300" s="50" t="s">
        <v>3182</v>
      </c>
      <c r="C3300" s="69" t="s">
        <v>3183</v>
      </c>
      <c r="D3300" s="69" t="s">
        <v>13</v>
      </c>
      <c r="E3300" s="69" t="s">
        <v>867</v>
      </c>
      <c r="F3300" s="87" t="s">
        <v>3184</v>
      </c>
      <c r="G3300" s="87" t="s">
        <v>3185</v>
      </c>
      <c r="H3300" s="47">
        <v>180</v>
      </c>
      <c r="I3300" s="48">
        <v>145</v>
      </c>
      <c r="J3300" s="50" t="s">
        <v>81</v>
      </c>
      <c r="K3300" s="49">
        <v>451510.67902499996</v>
      </c>
      <c r="L3300" s="49">
        <v>509447.45612120035</v>
      </c>
      <c r="M3300" s="50">
        <f t="shared" si="61"/>
        <v>1</v>
      </c>
      <c r="N3300" s="68" t="s">
        <v>349</v>
      </c>
    </row>
    <row r="3301" spans="1:14" ht="75" customHeight="1" x14ac:dyDescent="0.25">
      <c r="A3301" s="86">
        <v>3293</v>
      </c>
      <c r="B3301" s="50" t="s">
        <v>3182</v>
      </c>
      <c r="C3301" s="69" t="s">
        <v>3183</v>
      </c>
      <c r="D3301" s="69" t="s">
        <v>13</v>
      </c>
      <c r="E3301" s="69" t="s">
        <v>867</v>
      </c>
      <c r="F3301" s="87" t="s">
        <v>3186</v>
      </c>
      <c r="G3301" s="87" t="s">
        <v>3187</v>
      </c>
      <c r="H3301" s="47">
        <v>180</v>
      </c>
      <c r="I3301" s="48">
        <v>145</v>
      </c>
      <c r="J3301" s="50" t="s">
        <v>81</v>
      </c>
      <c r="K3301" s="49">
        <v>478337.33902499999</v>
      </c>
      <c r="L3301" s="49">
        <v>539588.77747949597</v>
      </c>
      <c r="M3301" s="50">
        <f t="shared" si="61"/>
        <v>2</v>
      </c>
      <c r="N3301" s="68" t="s">
        <v>349</v>
      </c>
    </row>
    <row r="3302" spans="1:14" ht="75" customHeight="1" x14ac:dyDescent="0.25">
      <c r="A3302" s="86">
        <v>3294</v>
      </c>
      <c r="B3302" s="50" t="s">
        <v>3182</v>
      </c>
      <c r="C3302" s="69" t="s">
        <v>3183</v>
      </c>
      <c r="D3302" s="69" t="s">
        <v>1691</v>
      </c>
      <c r="E3302" s="69" t="s">
        <v>3188</v>
      </c>
      <c r="F3302" s="69" t="s">
        <v>3188</v>
      </c>
      <c r="G3302" s="87" t="s">
        <v>3189</v>
      </c>
      <c r="H3302" s="47" t="s">
        <v>3015</v>
      </c>
      <c r="I3302" s="48">
        <v>185</v>
      </c>
      <c r="J3302" s="50" t="s">
        <v>3190</v>
      </c>
      <c r="K3302" s="49">
        <v>788300</v>
      </c>
      <c r="L3302" s="49">
        <v>788299.99999999988</v>
      </c>
      <c r="M3302" s="50">
        <f t="shared" si="61"/>
        <v>3</v>
      </c>
      <c r="N3302" s="68" t="s">
        <v>349</v>
      </c>
    </row>
    <row r="3303" spans="1:14" ht="75" customHeight="1" x14ac:dyDescent="0.25">
      <c r="A3303" s="86">
        <v>3295</v>
      </c>
      <c r="B3303" s="50" t="s">
        <v>3191</v>
      </c>
      <c r="C3303" s="69" t="s">
        <v>3192</v>
      </c>
      <c r="D3303" s="54" t="s">
        <v>9</v>
      </c>
      <c r="E3303" s="87" t="s">
        <v>872</v>
      </c>
      <c r="F3303" s="87" t="s">
        <v>3193</v>
      </c>
      <c r="G3303" s="87" t="s">
        <v>3194</v>
      </c>
      <c r="H3303" s="91" t="s">
        <v>492</v>
      </c>
      <c r="I3303" s="91">
        <v>199</v>
      </c>
      <c r="J3303" s="91" t="s">
        <v>3008</v>
      </c>
      <c r="K3303" s="111">
        <v>569900</v>
      </c>
      <c r="L3303" s="49">
        <v>650748.10277575103</v>
      </c>
      <c r="M3303" s="50">
        <f t="shared" si="61"/>
        <v>1</v>
      </c>
      <c r="N3303" s="68" t="s">
        <v>349</v>
      </c>
    </row>
    <row r="3304" spans="1:14" ht="75" customHeight="1" x14ac:dyDescent="0.25">
      <c r="A3304" s="86">
        <v>3296</v>
      </c>
      <c r="B3304" s="50" t="s">
        <v>3191</v>
      </c>
      <c r="C3304" s="69" t="s">
        <v>3192</v>
      </c>
      <c r="D3304" s="69" t="s">
        <v>20</v>
      </c>
      <c r="E3304" s="69" t="s">
        <v>437</v>
      </c>
      <c r="F3304" s="69" t="s">
        <v>3195</v>
      </c>
      <c r="G3304" s="87" t="s">
        <v>3196</v>
      </c>
      <c r="H3304" s="47" t="s">
        <v>448</v>
      </c>
      <c r="I3304" s="48">
        <v>192</v>
      </c>
      <c r="J3304" s="50" t="s">
        <v>82</v>
      </c>
      <c r="K3304" s="56">
        <v>596085.38725747028</v>
      </c>
      <c r="L3304" s="49">
        <v>646923.13949246577</v>
      </c>
      <c r="M3304" s="50">
        <f t="shared" si="61"/>
        <v>2</v>
      </c>
      <c r="N3304" s="68" t="s">
        <v>349</v>
      </c>
    </row>
    <row r="3305" spans="1:14" ht="75" customHeight="1" x14ac:dyDescent="0.25">
      <c r="A3305" s="86">
        <v>3297</v>
      </c>
      <c r="B3305" s="50" t="s">
        <v>3191</v>
      </c>
      <c r="C3305" s="69" t="s">
        <v>3192</v>
      </c>
      <c r="D3305" s="69" t="s">
        <v>13</v>
      </c>
      <c r="E3305" s="69" t="s">
        <v>867</v>
      </c>
      <c r="F3305" s="87" t="s">
        <v>3197</v>
      </c>
      <c r="G3305" s="87" t="s">
        <v>3198</v>
      </c>
      <c r="H3305" s="47">
        <v>180</v>
      </c>
      <c r="I3305" s="48">
        <v>188</v>
      </c>
      <c r="J3305" s="50" t="s">
        <v>81</v>
      </c>
      <c r="K3305" s="49">
        <v>579692.36902500002</v>
      </c>
      <c r="L3305" s="49">
        <v>653843.86068716983</v>
      </c>
      <c r="M3305" s="50">
        <f t="shared" si="61"/>
        <v>3</v>
      </c>
      <c r="N3305" s="68" t="s">
        <v>349</v>
      </c>
    </row>
    <row r="3306" spans="1:14" ht="75" customHeight="1" x14ac:dyDescent="0.25">
      <c r="A3306" s="86">
        <v>3298</v>
      </c>
      <c r="B3306" s="50" t="s">
        <v>3191</v>
      </c>
      <c r="C3306" s="69" t="s">
        <v>3192</v>
      </c>
      <c r="D3306" s="69" t="s">
        <v>27</v>
      </c>
      <c r="E3306" s="69" t="s">
        <v>379</v>
      </c>
      <c r="F3306" s="69" t="s">
        <v>3199</v>
      </c>
      <c r="G3306" s="69" t="s">
        <v>3200</v>
      </c>
      <c r="H3306" s="47">
        <v>120</v>
      </c>
      <c r="I3306" s="48">
        <v>188</v>
      </c>
      <c r="J3306" s="50" t="s">
        <v>3165</v>
      </c>
      <c r="K3306" s="49">
        <v>651218.98</v>
      </c>
      <c r="L3306" s="49">
        <v>744536.46618765267</v>
      </c>
      <c r="M3306" s="50">
        <f t="shared" si="61"/>
        <v>4</v>
      </c>
      <c r="N3306" s="68" t="s">
        <v>349</v>
      </c>
    </row>
    <row r="3307" spans="1:14" ht="75" customHeight="1" x14ac:dyDescent="0.25">
      <c r="A3307" s="86">
        <v>3299</v>
      </c>
      <c r="B3307" s="50" t="s">
        <v>3191</v>
      </c>
      <c r="C3307" s="69" t="s">
        <v>3192</v>
      </c>
      <c r="D3307" s="69" t="s">
        <v>13</v>
      </c>
      <c r="E3307" s="69" t="s">
        <v>867</v>
      </c>
      <c r="F3307" s="87" t="s">
        <v>3201</v>
      </c>
      <c r="G3307" s="87" t="s">
        <v>3202</v>
      </c>
      <c r="H3307" s="47">
        <v>180</v>
      </c>
      <c r="I3307" s="48">
        <v>189</v>
      </c>
      <c r="J3307" s="50" t="s">
        <v>81</v>
      </c>
      <c r="K3307" s="49">
        <v>619665.86902500002</v>
      </c>
      <c r="L3307" s="49">
        <v>697604.07158778154</v>
      </c>
      <c r="M3307" s="50">
        <f t="shared" si="61"/>
        <v>5</v>
      </c>
      <c r="N3307" s="68" t="s">
        <v>349</v>
      </c>
    </row>
    <row r="3308" spans="1:14" ht="75" customHeight="1" x14ac:dyDescent="0.25">
      <c r="A3308" s="86">
        <v>3300</v>
      </c>
      <c r="B3308" s="50" t="s">
        <v>3191</v>
      </c>
      <c r="C3308" s="69" t="s">
        <v>3192</v>
      </c>
      <c r="D3308" s="69" t="s">
        <v>20</v>
      </c>
      <c r="E3308" s="69" t="s">
        <v>437</v>
      </c>
      <c r="F3308" s="69" t="s">
        <v>3203</v>
      </c>
      <c r="G3308" s="87" t="s">
        <v>3204</v>
      </c>
      <c r="H3308" s="47" t="s">
        <v>448</v>
      </c>
      <c r="I3308" s="48">
        <v>174</v>
      </c>
      <c r="J3308" s="50" t="s">
        <v>82</v>
      </c>
      <c r="K3308" s="56">
        <v>658885.35594605107</v>
      </c>
      <c r="L3308" s="49">
        <v>711947.27536473691</v>
      </c>
      <c r="M3308" s="50">
        <f t="shared" si="61"/>
        <v>6</v>
      </c>
      <c r="N3308" s="68" t="s">
        <v>349</v>
      </c>
    </row>
    <row r="3309" spans="1:14" ht="75" customHeight="1" x14ac:dyDescent="0.25">
      <c r="A3309" s="86">
        <v>3301</v>
      </c>
      <c r="B3309" s="50" t="s">
        <v>3191</v>
      </c>
      <c r="C3309" s="69" t="s">
        <v>3192</v>
      </c>
      <c r="D3309" s="69" t="s">
        <v>8</v>
      </c>
      <c r="E3309" s="69" t="s">
        <v>388</v>
      </c>
      <c r="F3309" s="69" t="s">
        <v>3205</v>
      </c>
      <c r="G3309" s="87" t="s">
        <v>333</v>
      </c>
      <c r="H3309" s="47" t="s">
        <v>391</v>
      </c>
      <c r="I3309" s="48">
        <v>189</v>
      </c>
      <c r="J3309" s="50" t="s">
        <v>81</v>
      </c>
      <c r="K3309" s="49">
        <v>620000</v>
      </c>
      <c r="L3309" s="49">
        <v>708843.91151551611</v>
      </c>
      <c r="M3309" s="50">
        <f t="shared" si="61"/>
        <v>7</v>
      </c>
      <c r="N3309" s="68" t="s">
        <v>349</v>
      </c>
    </row>
    <row r="3310" spans="1:14" ht="75" customHeight="1" x14ac:dyDescent="0.25">
      <c r="A3310" s="86">
        <v>3302</v>
      </c>
      <c r="B3310" s="50" t="s">
        <v>3191</v>
      </c>
      <c r="C3310" s="69" t="s">
        <v>3192</v>
      </c>
      <c r="D3310" s="69" t="s">
        <v>20</v>
      </c>
      <c r="E3310" s="69" t="s">
        <v>437</v>
      </c>
      <c r="F3310" s="69" t="s">
        <v>3206</v>
      </c>
      <c r="G3310" s="87" t="s">
        <v>3207</v>
      </c>
      <c r="H3310" s="47" t="s">
        <v>448</v>
      </c>
      <c r="I3310" s="48">
        <v>194</v>
      </c>
      <c r="J3310" s="50" t="s">
        <v>82</v>
      </c>
      <c r="K3310" s="56">
        <v>679667.05974999978</v>
      </c>
      <c r="L3310" s="49">
        <v>732259.81985141523</v>
      </c>
      <c r="M3310" s="50">
        <f t="shared" si="61"/>
        <v>8</v>
      </c>
      <c r="N3310" s="68" t="s">
        <v>349</v>
      </c>
    </row>
    <row r="3311" spans="1:14" ht="75" customHeight="1" x14ac:dyDescent="0.25">
      <c r="A3311" s="86">
        <v>3303</v>
      </c>
      <c r="B3311" s="50" t="s">
        <v>3191</v>
      </c>
      <c r="C3311" s="69" t="s">
        <v>3192</v>
      </c>
      <c r="D3311" s="69" t="s">
        <v>13</v>
      </c>
      <c r="E3311" s="69" t="s">
        <v>867</v>
      </c>
      <c r="F3311" s="87" t="s">
        <v>3208</v>
      </c>
      <c r="G3311" s="87" t="s">
        <v>3209</v>
      </c>
      <c r="H3311" s="47">
        <v>180</v>
      </c>
      <c r="I3311" s="48">
        <v>193</v>
      </c>
      <c r="J3311" s="50" t="s">
        <v>81</v>
      </c>
      <c r="K3311" s="49">
        <v>669728.61129999999</v>
      </c>
      <c r="L3311" s="49">
        <v>752739.30236217869</v>
      </c>
      <c r="M3311" s="50">
        <f t="shared" si="61"/>
        <v>9</v>
      </c>
      <c r="N3311" s="68" t="s">
        <v>349</v>
      </c>
    </row>
    <row r="3312" spans="1:14" ht="75" customHeight="1" x14ac:dyDescent="0.25">
      <c r="A3312" s="86">
        <v>3304</v>
      </c>
      <c r="B3312" s="50" t="s">
        <v>3191</v>
      </c>
      <c r="C3312" s="69" t="s">
        <v>3192</v>
      </c>
      <c r="D3312" s="69" t="s">
        <v>13</v>
      </c>
      <c r="E3312" s="69" t="s">
        <v>867</v>
      </c>
      <c r="F3312" s="87" t="s">
        <v>3210</v>
      </c>
      <c r="G3312" s="87" t="s">
        <v>3211</v>
      </c>
      <c r="H3312" s="47">
        <v>180</v>
      </c>
      <c r="I3312" s="48">
        <v>214</v>
      </c>
      <c r="J3312" s="50" t="s">
        <v>81</v>
      </c>
      <c r="K3312" s="49">
        <v>709799.31129999994</v>
      </c>
      <c r="L3312" s="49">
        <v>797900.33869783126</v>
      </c>
      <c r="M3312" s="50">
        <f t="shared" si="61"/>
        <v>10</v>
      </c>
      <c r="N3312" s="68" t="s">
        <v>349</v>
      </c>
    </row>
    <row r="3313" spans="1:14" ht="75" customHeight="1" x14ac:dyDescent="0.25">
      <c r="A3313" s="86">
        <v>3305</v>
      </c>
      <c r="B3313" s="50" t="s">
        <v>3191</v>
      </c>
      <c r="C3313" s="69" t="s">
        <v>3192</v>
      </c>
      <c r="D3313" s="69" t="s">
        <v>13</v>
      </c>
      <c r="E3313" s="69" t="s">
        <v>867</v>
      </c>
      <c r="F3313" s="87" t="s">
        <v>3208</v>
      </c>
      <c r="G3313" s="87" t="s">
        <v>3209</v>
      </c>
      <c r="H3313" s="47">
        <v>180</v>
      </c>
      <c r="I3313" s="48">
        <v>193</v>
      </c>
      <c r="J3313" s="50" t="s">
        <v>81</v>
      </c>
      <c r="K3313" s="49">
        <v>720230.51130000001</v>
      </c>
      <c r="L3313" s="49">
        <v>809500.74921178329</v>
      </c>
      <c r="M3313" s="50">
        <f t="shared" si="61"/>
        <v>11</v>
      </c>
      <c r="N3313" s="68" t="s">
        <v>349</v>
      </c>
    </row>
    <row r="3314" spans="1:14" ht="75" customHeight="1" x14ac:dyDescent="0.25">
      <c r="A3314" s="86">
        <v>3306</v>
      </c>
      <c r="B3314" s="50" t="s">
        <v>3191</v>
      </c>
      <c r="C3314" s="69" t="s">
        <v>3192</v>
      </c>
      <c r="D3314" s="69" t="s">
        <v>13</v>
      </c>
      <c r="E3314" s="69" t="s">
        <v>867</v>
      </c>
      <c r="F3314" s="87" t="s">
        <v>3210</v>
      </c>
      <c r="G3314" s="87" t="s">
        <v>3211</v>
      </c>
      <c r="H3314" s="47">
        <v>180</v>
      </c>
      <c r="I3314" s="48">
        <v>214</v>
      </c>
      <c r="J3314" s="50" t="s">
        <v>81</v>
      </c>
      <c r="K3314" s="49">
        <v>727933.21129999997</v>
      </c>
      <c r="L3314" s="49">
        <v>818285.03719156794</v>
      </c>
      <c r="M3314" s="50">
        <f t="shared" si="61"/>
        <v>12</v>
      </c>
      <c r="N3314" s="68" t="s">
        <v>349</v>
      </c>
    </row>
    <row r="3315" spans="1:14" ht="75" customHeight="1" x14ac:dyDescent="0.25">
      <c r="A3315" s="86">
        <v>3307</v>
      </c>
      <c r="B3315" s="50" t="s">
        <v>3191</v>
      </c>
      <c r="C3315" s="69" t="s">
        <v>3192</v>
      </c>
      <c r="D3315" s="69" t="s">
        <v>13</v>
      </c>
      <c r="E3315" s="69" t="s">
        <v>867</v>
      </c>
      <c r="F3315" s="87" t="s">
        <v>3212</v>
      </c>
      <c r="G3315" s="87" t="s">
        <v>3213</v>
      </c>
      <c r="H3315" s="47">
        <v>180</v>
      </c>
      <c r="I3315" s="48">
        <v>193</v>
      </c>
      <c r="J3315" s="50" t="s">
        <v>81</v>
      </c>
      <c r="K3315" s="49">
        <v>772378.86129999999</v>
      </c>
      <c r="L3315" s="49">
        <v>868112.71820343682</v>
      </c>
      <c r="M3315" s="50">
        <f t="shared" si="61"/>
        <v>13</v>
      </c>
      <c r="N3315" s="68" t="s">
        <v>349</v>
      </c>
    </row>
    <row r="3316" spans="1:14" ht="75" customHeight="1" x14ac:dyDescent="0.25">
      <c r="A3316" s="86">
        <v>3308</v>
      </c>
      <c r="B3316" s="60" t="s">
        <v>3191</v>
      </c>
      <c r="C3316" s="60" t="s">
        <v>3192</v>
      </c>
      <c r="D3316" s="60" t="s">
        <v>1691</v>
      </c>
      <c r="E3316" s="60" t="s">
        <v>3214</v>
      </c>
      <c r="F3316" s="118" t="s">
        <v>3215</v>
      </c>
      <c r="G3316" s="118" t="s">
        <v>3018</v>
      </c>
      <c r="H3316" s="57" t="s">
        <v>3015</v>
      </c>
      <c r="I3316" s="48">
        <v>215</v>
      </c>
      <c r="J3316" s="50" t="s">
        <v>3190</v>
      </c>
      <c r="K3316" s="46">
        <v>803400</v>
      </c>
      <c r="L3316" s="49">
        <v>803400</v>
      </c>
      <c r="M3316" s="50">
        <f t="shared" si="61"/>
        <v>14</v>
      </c>
      <c r="N3316" s="68" t="s">
        <v>349</v>
      </c>
    </row>
    <row r="3317" spans="1:14" ht="75" customHeight="1" x14ac:dyDescent="0.25">
      <c r="A3317" s="86">
        <v>3309</v>
      </c>
      <c r="B3317" s="60" t="s">
        <v>3191</v>
      </c>
      <c r="C3317" s="60" t="s">
        <v>3192</v>
      </c>
      <c r="D3317" s="60" t="s">
        <v>1691</v>
      </c>
      <c r="E3317" s="60" t="s">
        <v>3214</v>
      </c>
      <c r="F3317" s="118" t="s">
        <v>3215</v>
      </c>
      <c r="G3317" s="118" t="s">
        <v>2965</v>
      </c>
      <c r="H3317" s="57" t="s">
        <v>3015</v>
      </c>
      <c r="I3317" s="48">
        <v>215</v>
      </c>
      <c r="J3317" s="50" t="s">
        <v>3190</v>
      </c>
      <c r="K3317" s="46">
        <v>803400</v>
      </c>
      <c r="L3317" s="49">
        <v>803400</v>
      </c>
      <c r="M3317" s="50">
        <f t="shared" si="61"/>
        <v>15</v>
      </c>
      <c r="N3317" s="68" t="s">
        <v>349</v>
      </c>
    </row>
    <row r="3318" spans="1:14" ht="75" customHeight="1" x14ac:dyDescent="0.25">
      <c r="A3318" s="86">
        <v>3310</v>
      </c>
      <c r="B3318" s="50" t="s">
        <v>3191</v>
      </c>
      <c r="C3318" s="69" t="s">
        <v>3192</v>
      </c>
      <c r="D3318" s="69" t="s">
        <v>23</v>
      </c>
      <c r="E3318" s="69" t="s">
        <v>106</v>
      </c>
      <c r="F3318" s="69" t="s">
        <v>3216</v>
      </c>
      <c r="G3318" s="69" t="s">
        <v>2962</v>
      </c>
      <c r="H3318" s="47">
        <v>30</v>
      </c>
      <c r="I3318" s="48">
        <v>0</v>
      </c>
      <c r="J3318" s="50" t="s">
        <v>81</v>
      </c>
      <c r="K3318" s="49">
        <v>806645.82</v>
      </c>
      <c r="L3318" s="49">
        <v>922235.44880071119</v>
      </c>
      <c r="M3318" s="50">
        <f t="shared" si="61"/>
        <v>16</v>
      </c>
      <c r="N3318" s="68" t="s">
        <v>349</v>
      </c>
    </row>
    <row r="3319" spans="1:14" ht="75" customHeight="1" x14ac:dyDescent="0.25">
      <c r="A3319" s="86">
        <v>3311</v>
      </c>
      <c r="B3319" s="50" t="s">
        <v>3191</v>
      </c>
      <c r="C3319" s="69" t="s">
        <v>3192</v>
      </c>
      <c r="D3319" s="69" t="s">
        <v>23</v>
      </c>
      <c r="E3319" s="69" t="s">
        <v>106</v>
      </c>
      <c r="F3319" s="69" t="s">
        <v>3217</v>
      </c>
      <c r="G3319" s="69" t="s">
        <v>2965</v>
      </c>
      <c r="H3319" s="47">
        <v>30</v>
      </c>
      <c r="I3319" s="48">
        <v>0</v>
      </c>
      <c r="J3319" s="50" t="s">
        <v>81</v>
      </c>
      <c r="K3319" s="49">
        <v>816991.5</v>
      </c>
      <c r="L3319" s="49">
        <v>934063.62989504659</v>
      </c>
      <c r="M3319" s="50">
        <f t="shared" si="61"/>
        <v>17</v>
      </c>
      <c r="N3319" s="68" t="s">
        <v>349</v>
      </c>
    </row>
    <row r="3320" spans="1:14" ht="75" customHeight="1" x14ac:dyDescent="0.25">
      <c r="A3320" s="86">
        <v>3312</v>
      </c>
      <c r="B3320" s="50" t="s">
        <v>3191</v>
      </c>
      <c r="C3320" s="69" t="s">
        <v>3192</v>
      </c>
      <c r="D3320" s="69" t="s">
        <v>13</v>
      </c>
      <c r="E3320" s="69" t="s">
        <v>867</v>
      </c>
      <c r="F3320" s="87" t="s">
        <v>3212</v>
      </c>
      <c r="G3320" s="87" t="s">
        <v>3213</v>
      </c>
      <c r="H3320" s="47">
        <v>180</v>
      </c>
      <c r="I3320" s="48">
        <v>193</v>
      </c>
      <c r="J3320" s="50" t="s">
        <v>81</v>
      </c>
      <c r="K3320" s="49">
        <v>797676.13630000001</v>
      </c>
      <c r="L3320" s="49">
        <v>896545.50846186932</v>
      </c>
      <c r="M3320" s="50">
        <f t="shared" si="61"/>
        <v>18</v>
      </c>
      <c r="N3320" s="68" t="s">
        <v>349</v>
      </c>
    </row>
    <row r="3321" spans="1:14" ht="75" customHeight="1" x14ac:dyDescent="0.25">
      <c r="A3321" s="86">
        <v>3313</v>
      </c>
      <c r="B3321" s="50" t="s">
        <v>3191</v>
      </c>
      <c r="C3321" s="69" t="s">
        <v>3192</v>
      </c>
      <c r="D3321" s="69" t="s">
        <v>13</v>
      </c>
      <c r="E3321" s="69" t="s">
        <v>867</v>
      </c>
      <c r="F3321" s="87" t="s">
        <v>3218</v>
      </c>
      <c r="G3321" s="87" t="s">
        <v>3219</v>
      </c>
      <c r="H3321" s="47">
        <v>180</v>
      </c>
      <c r="I3321" s="48">
        <v>214</v>
      </c>
      <c r="J3321" s="50" t="s">
        <v>81</v>
      </c>
      <c r="K3321" s="49">
        <v>809151.56129999994</v>
      </c>
      <c r="L3321" s="49">
        <v>909584.29311052628</v>
      </c>
      <c r="M3321" s="50">
        <f t="shared" si="61"/>
        <v>19</v>
      </c>
      <c r="N3321" s="68" t="s">
        <v>349</v>
      </c>
    </row>
    <row r="3322" spans="1:14" ht="75" customHeight="1" x14ac:dyDescent="0.25">
      <c r="A3322" s="86">
        <v>3314</v>
      </c>
      <c r="B3322" s="50" t="s">
        <v>3191</v>
      </c>
      <c r="C3322" s="69" t="s">
        <v>3192</v>
      </c>
      <c r="D3322" s="69" t="s">
        <v>20</v>
      </c>
      <c r="E3322" s="69" t="s">
        <v>437</v>
      </c>
      <c r="F3322" s="69" t="s">
        <v>3220</v>
      </c>
      <c r="G3322" s="87" t="s">
        <v>3221</v>
      </c>
      <c r="H3322" s="47" t="s">
        <v>448</v>
      </c>
      <c r="I3322" s="48">
        <v>194</v>
      </c>
      <c r="J3322" s="50" t="s">
        <v>82</v>
      </c>
      <c r="K3322" s="56">
        <v>842647.77150000003</v>
      </c>
      <c r="L3322" s="49">
        <v>907852.00857571315</v>
      </c>
      <c r="M3322" s="50">
        <f t="shared" si="61"/>
        <v>20</v>
      </c>
      <c r="N3322" s="68" t="s">
        <v>349</v>
      </c>
    </row>
    <row r="3323" spans="1:14" ht="75" customHeight="1" x14ac:dyDescent="0.25">
      <c r="A3323" s="86">
        <v>3315</v>
      </c>
      <c r="B3323" s="50" t="s">
        <v>3191</v>
      </c>
      <c r="C3323" s="69" t="s">
        <v>3192</v>
      </c>
      <c r="D3323" s="69" t="s">
        <v>13</v>
      </c>
      <c r="E3323" s="69" t="s">
        <v>867</v>
      </c>
      <c r="F3323" s="87" t="s">
        <v>3218</v>
      </c>
      <c r="G3323" s="87" t="s">
        <v>3219</v>
      </c>
      <c r="H3323" s="47">
        <v>180</v>
      </c>
      <c r="I3323" s="48">
        <v>214</v>
      </c>
      <c r="J3323" s="50" t="s">
        <v>81</v>
      </c>
      <c r="K3323" s="49">
        <v>817435.23629999999</v>
      </c>
      <c r="L3323" s="49">
        <v>918896.14645123656</v>
      </c>
      <c r="M3323" s="50">
        <f t="shared" si="61"/>
        <v>21</v>
      </c>
      <c r="N3323" s="68" t="s">
        <v>349</v>
      </c>
    </row>
    <row r="3324" spans="1:14" ht="75" customHeight="1" x14ac:dyDescent="0.25">
      <c r="A3324" s="86">
        <v>3316</v>
      </c>
      <c r="B3324" s="50" t="s">
        <v>3191</v>
      </c>
      <c r="C3324" s="69" t="s">
        <v>3192</v>
      </c>
      <c r="D3324" s="69" t="s">
        <v>23</v>
      </c>
      <c r="E3324" s="69" t="s">
        <v>106</v>
      </c>
      <c r="F3324" s="69" t="s">
        <v>3222</v>
      </c>
      <c r="G3324" s="69" t="s">
        <v>2962</v>
      </c>
      <c r="H3324" s="47">
        <v>30</v>
      </c>
      <c r="I3324" s="48">
        <v>0</v>
      </c>
      <c r="J3324" s="50" t="s">
        <v>81</v>
      </c>
      <c r="K3324" s="49">
        <v>854210.97</v>
      </c>
      <c r="L3324" s="49">
        <v>976616.52457139234</v>
      </c>
      <c r="M3324" s="50">
        <f t="shared" si="61"/>
        <v>22</v>
      </c>
      <c r="N3324" s="68" t="s">
        <v>349</v>
      </c>
    </row>
    <row r="3325" spans="1:14" ht="75" customHeight="1" x14ac:dyDescent="0.25">
      <c r="A3325" s="86">
        <v>3317</v>
      </c>
      <c r="B3325" s="50" t="s">
        <v>3191</v>
      </c>
      <c r="C3325" s="69" t="s">
        <v>3192</v>
      </c>
      <c r="D3325" s="69" t="s">
        <v>23</v>
      </c>
      <c r="E3325" s="69" t="s">
        <v>106</v>
      </c>
      <c r="F3325" s="69" t="s">
        <v>3223</v>
      </c>
      <c r="G3325" s="69" t="s">
        <v>2965</v>
      </c>
      <c r="H3325" s="47">
        <v>30</v>
      </c>
      <c r="I3325" s="48">
        <v>0</v>
      </c>
      <c r="J3325" s="50" t="s">
        <v>81</v>
      </c>
      <c r="K3325" s="49">
        <v>864556.65</v>
      </c>
      <c r="L3325" s="49">
        <v>988444.70566572738</v>
      </c>
      <c r="M3325" s="50">
        <f t="shared" ref="M3325:M3388" si="62">IF(B3325=B3324,M3324+1,1)</f>
        <v>23</v>
      </c>
      <c r="N3325" s="68" t="s">
        <v>349</v>
      </c>
    </row>
    <row r="3326" spans="1:14" ht="75" customHeight="1" x14ac:dyDescent="0.25">
      <c r="A3326" s="86">
        <v>3318</v>
      </c>
      <c r="B3326" s="50" t="s">
        <v>3191</v>
      </c>
      <c r="C3326" s="69" t="s">
        <v>3192</v>
      </c>
      <c r="D3326" s="69" t="s">
        <v>23</v>
      </c>
      <c r="E3326" s="69" t="s">
        <v>106</v>
      </c>
      <c r="F3326" s="69" t="s">
        <v>3224</v>
      </c>
      <c r="G3326" s="69" t="s">
        <v>2972</v>
      </c>
      <c r="H3326" s="47">
        <v>30</v>
      </c>
      <c r="I3326" s="48">
        <v>0</v>
      </c>
      <c r="J3326" s="50" t="s">
        <v>81</v>
      </c>
      <c r="K3326" s="49">
        <v>864881.08</v>
      </c>
      <c r="L3326" s="49">
        <v>988815.62539187737</v>
      </c>
      <c r="M3326" s="50">
        <f t="shared" si="62"/>
        <v>24</v>
      </c>
      <c r="N3326" s="68" t="s">
        <v>349</v>
      </c>
    </row>
    <row r="3327" spans="1:14" ht="75" customHeight="1" x14ac:dyDescent="0.25">
      <c r="A3327" s="86">
        <v>3319</v>
      </c>
      <c r="B3327" s="50" t="s">
        <v>3191</v>
      </c>
      <c r="C3327" s="69" t="s">
        <v>3192</v>
      </c>
      <c r="D3327" s="69" t="s">
        <v>23</v>
      </c>
      <c r="E3327" s="69" t="s">
        <v>106</v>
      </c>
      <c r="F3327" s="69" t="s">
        <v>3225</v>
      </c>
      <c r="G3327" s="69" t="s">
        <v>2972</v>
      </c>
      <c r="H3327" s="47">
        <v>30</v>
      </c>
      <c r="I3327" s="48">
        <v>0</v>
      </c>
      <c r="J3327" s="50" t="s">
        <v>81</v>
      </c>
      <c r="K3327" s="49">
        <v>912446.23</v>
      </c>
      <c r="L3327" s="49">
        <v>1043196.7011625587</v>
      </c>
      <c r="M3327" s="50">
        <f t="shared" si="62"/>
        <v>25</v>
      </c>
      <c r="N3327" s="68" t="s">
        <v>349</v>
      </c>
    </row>
    <row r="3328" spans="1:14" ht="75" customHeight="1" x14ac:dyDescent="0.25">
      <c r="A3328" s="86">
        <v>3320</v>
      </c>
      <c r="B3328" s="60" t="s">
        <v>3191</v>
      </c>
      <c r="C3328" s="60" t="s">
        <v>3192</v>
      </c>
      <c r="D3328" s="60" t="s">
        <v>1691</v>
      </c>
      <c r="E3328" s="60" t="s">
        <v>3226</v>
      </c>
      <c r="F3328" s="118" t="s">
        <v>3227</v>
      </c>
      <c r="G3328" s="118" t="s">
        <v>3228</v>
      </c>
      <c r="H3328" s="57" t="s">
        <v>3015</v>
      </c>
      <c r="I3328" s="48">
        <v>196</v>
      </c>
      <c r="J3328" s="50" t="s">
        <v>3190</v>
      </c>
      <c r="K3328" s="46">
        <v>924100</v>
      </c>
      <c r="L3328" s="49">
        <v>924099.99999999988</v>
      </c>
      <c r="M3328" s="50">
        <f t="shared" si="62"/>
        <v>26</v>
      </c>
      <c r="N3328" s="68" t="s">
        <v>349</v>
      </c>
    </row>
    <row r="3329" spans="1:14" ht="75" customHeight="1" x14ac:dyDescent="0.25">
      <c r="A3329" s="86">
        <v>3321</v>
      </c>
      <c r="B3329" s="60" t="s">
        <v>3191</v>
      </c>
      <c r="C3329" s="60" t="s">
        <v>3192</v>
      </c>
      <c r="D3329" s="60" t="s">
        <v>1691</v>
      </c>
      <c r="E3329" s="60" t="s">
        <v>3226</v>
      </c>
      <c r="F3329" s="118" t="s">
        <v>3227</v>
      </c>
      <c r="G3329" s="118" t="s">
        <v>2945</v>
      </c>
      <c r="H3329" s="57" t="s">
        <v>3015</v>
      </c>
      <c r="I3329" s="48">
        <v>196</v>
      </c>
      <c r="J3329" s="50" t="s">
        <v>3190</v>
      </c>
      <c r="K3329" s="46">
        <v>924100</v>
      </c>
      <c r="L3329" s="49">
        <v>924099.99999999988</v>
      </c>
      <c r="M3329" s="50">
        <f t="shared" si="62"/>
        <v>27</v>
      </c>
      <c r="N3329" s="68" t="s">
        <v>349</v>
      </c>
    </row>
    <row r="3330" spans="1:14" ht="75" customHeight="1" x14ac:dyDescent="0.25">
      <c r="A3330" s="86">
        <v>3322</v>
      </c>
      <c r="B3330" s="50" t="s">
        <v>3191</v>
      </c>
      <c r="C3330" s="69" t="s">
        <v>3192</v>
      </c>
      <c r="D3330" s="69" t="s">
        <v>23</v>
      </c>
      <c r="E3330" s="69" t="s">
        <v>106</v>
      </c>
      <c r="F3330" s="69" t="s">
        <v>3229</v>
      </c>
      <c r="G3330" s="87" t="s">
        <v>2979</v>
      </c>
      <c r="H3330" s="47">
        <v>30</v>
      </c>
      <c r="I3330" s="48">
        <v>0</v>
      </c>
      <c r="J3330" s="50" t="s">
        <v>81</v>
      </c>
      <c r="K3330" s="49">
        <v>932290.63</v>
      </c>
      <c r="L3330" s="49">
        <v>1065884.7368362334</v>
      </c>
      <c r="M3330" s="50">
        <f t="shared" si="62"/>
        <v>28</v>
      </c>
      <c r="N3330" s="68" t="s">
        <v>349</v>
      </c>
    </row>
    <row r="3331" spans="1:14" ht="75" customHeight="1" x14ac:dyDescent="0.25">
      <c r="A3331" s="86">
        <v>3323</v>
      </c>
      <c r="B3331" s="50" t="s">
        <v>3191</v>
      </c>
      <c r="C3331" s="69" t="s">
        <v>3192</v>
      </c>
      <c r="D3331" s="69" t="s">
        <v>23</v>
      </c>
      <c r="E3331" s="69" t="s">
        <v>106</v>
      </c>
      <c r="F3331" s="69" t="s">
        <v>3230</v>
      </c>
      <c r="G3331" s="87" t="s">
        <v>2979</v>
      </c>
      <c r="H3331" s="47">
        <v>30</v>
      </c>
      <c r="I3331" s="48">
        <v>0</v>
      </c>
      <c r="J3331" s="50" t="s">
        <v>81</v>
      </c>
      <c r="K3331" s="49">
        <v>979855.78</v>
      </c>
      <c r="L3331" s="49">
        <v>1120265.8126069149</v>
      </c>
      <c r="M3331" s="50">
        <f t="shared" si="62"/>
        <v>29</v>
      </c>
      <c r="N3331" s="68" t="s">
        <v>349</v>
      </c>
    </row>
    <row r="3332" spans="1:14" ht="75" customHeight="1" x14ac:dyDescent="0.25">
      <c r="A3332" s="86">
        <v>3324</v>
      </c>
      <c r="B3332" s="50" t="s">
        <v>3231</v>
      </c>
      <c r="C3332" s="69" t="s">
        <v>3232</v>
      </c>
      <c r="D3332" s="54" t="s">
        <v>9</v>
      </c>
      <c r="E3332" s="87" t="s">
        <v>3233</v>
      </c>
      <c r="F3332" s="87" t="s">
        <v>3193</v>
      </c>
      <c r="G3332" s="87" t="s">
        <v>3234</v>
      </c>
      <c r="H3332" s="91" t="s">
        <v>492</v>
      </c>
      <c r="I3332" s="91">
        <v>199</v>
      </c>
      <c r="J3332" s="91" t="s">
        <v>3008</v>
      </c>
      <c r="K3332" s="111">
        <v>609900</v>
      </c>
      <c r="L3332" s="49">
        <v>696422.64938222605</v>
      </c>
      <c r="M3332" s="50">
        <f t="shared" si="62"/>
        <v>1</v>
      </c>
      <c r="N3332" s="68" t="s">
        <v>349</v>
      </c>
    </row>
    <row r="3333" spans="1:14" ht="75" customHeight="1" x14ac:dyDescent="0.25">
      <c r="A3333" s="86">
        <v>3325</v>
      </c>
      <c r="B3333" s="50" t="s">
        <v>3231</v>
      </c>
      <c r="C3333" s="69" t="s">
        <v>3232</v>
      </c>
      <c r="D3333" s="69" t="s">
        <v>20</v>
      </c>
      <c r="E3333" s="69" t="s">
        <v>437</v>
      </c>
      <c r="F3333" s="69" t="s">
        <v>3235</v>
      </c>
      <c r="G3333" s="87" t="s">
        <v>3236</v>
      </c>
      <c r="H3333" s="47" t="s">
        <v>448</v>
      </c>
      <c r="I3333" s="48">
        <v>201</v>
      </c>
      <c r="J3333" s="50" t="s">
        <v>82</v>
      </c>
      <c r="K3333" s="56">
        <v>635656.02217408398</v>
      </c>
      <c r="L3333" s="49">
        <v>684579.04685840185</v>
      </c>
      <c r="M3333" s="50">
        <f t="shared" si="62"/>
        <v>2</v>
      </c>
      <c r="N3333" s="68" t="s">
        <v>349</v>
      </c>
    </row>
    <row r="3334" spans="1:14" ht="75" customHeight="1" x14ac:dyDescent="0.25">
      <c r="A3334" s="86">
        <v>3326</v>
      </c>
      <c r="B3334" s="50" t="s">
        <v>3231</v>
      </c>
      <c r="C3334" s="69" t="s">
        <v>3232</v>
      </c>
      <c r="D3334" s="69" t="s">
        <v>13</v>
      </c>
      <c r="E3334" s="69" t="s">
        <v>867</v>
      </c>
      <c r="F3334" s="87" t="s">
        <v>3237</v>
      </c>
      <c r="G3334" s="87" t="s">
        <v>3238</v>
      </c>
      <c r="H3334" s="47">
        <v>180</v>
      </c>
      <c r="I3334" s="48">
        <v>193</v>
      </c>
      <c r="J3334" s="50" t="s">
        <v>81</v>
      </c>
      <c r="K3334" s="49">
        <v>695370.56129999994</v>
      </c>
      <c r="L3334" s="49">
        <v>781559.4889699145</v>
      </c>
      <c r="M3334" s="50">
        <f t="shared" si="62"/>
        <v>3</v>
      </c>
      <c r="N3334" s="68" t="s">
        <v>349</v>
      </c>
    </row>
    <row r="3335" spans="1:14" ht="75" customHeight="1" x14ac:dyDescent="0.25">
      <c r="A3335" s="86">
        <v>3327</v>
      </c>
      <c r="B3335" s="50" t="s">
        <v>3231</v>
      </c>
      <c r="C3335" s="69" t="s">
        <v>3232</v>
      </c>
      <c r="D3335" s="69" t="s">
        <v>20</v>
      </c>
      <c r="E3335" s="69" t="s">
        <v>437</v>
      </c>
      <c r="F3335" s="69" t="s">
        <v>3239</v>
      </c>
      <c r="G3335" s="87" t="s">
        <v>3240</v>
      </c>
      <c r="H3335" s="47" t="s">
        <v>448</v>
      </c>
      <c r="I3335" s="48">
        <v>244</v>
      </c>
      <c r="J3335" s="50" t="s">
        <v>82</v>
      </c>
      <c r="K3335" s="56">
        <v>763109.41444180137</v>
      </c>
      <c r="L3335" s="49">
        <v>820158.13720746955</v>
      </c>
      <c r="M3335" s="50">
        <f t="shared" si="62"/>
        <v>4</v>
      </c>
      <c r="N3335" s="68" t="s">
        <v>349</v>
      </c>
    </row>
    <row r="3336" spans="1:14" ht="75" customHeight="1" x14ac:dyDescent="0.25">
      <c r="A3336" s="86">
        <v>3328</v>
      </c>
      <c r="B3336" s="50" t="s">
        <v>3231</v>
      </c>
      <c r="C3336" s="69" t="s">
        <v>3232</v>
      </c>
      <c r="D3336" s="69" t="s">
        <v>13</v>
      </c>
      <c r="E3336" s="69" t="s">
        <v>867</v>
      </c>
      <c r="F3336" s="87" t="s">
        <v>3241</v>
      </c>
      <c r="G3336" s="87" t="s">
        <v>3242</v>
      </c>
      <c r="H3336" s="47">
        <v>180</v>
      </c>
      <c r="I3336" s="48">
        <v>214</v>
      </c>
      <c r="J3336" s="50" t="s">
        <v>81</v>
      </c>
      <c r="K3336" s="49">
        <v>735441.26130000001</v>
      </c>
      <c r="L3336" s="49">
        <v>826724.99415206211</v>
      </c>
      <c r="M3336" s="50">
        <f t="shared" si="62"/>
        <v>5</v>
      </c>
      <c r="N3336" s="68" t="s">
        <v>349</v>
      </c>
    </row>
    <row r="3337" spans="1:14" ht="75" customHeight="1" x14ac:dyDescent="0.25">
      <c r="A3337" s="86">
        <v>3329</v>
      </c>
      <c r="B3337" s="50" t="s">
        <v>3231</v>
      </c>
      <c r="C3337" s="69" t="s">
        <v>3232</v>
      </c>
      <c r="D3337" s="69" t="s">
        <v>13</v>
      </c>
      <c r="E3337" s="69" t="s">
        <v>867</v>
      </c>
      <c r="F3337" s="87" t="s">
        <v>3243</v>
      </c>
      <c r="G3337" s="87" t="s">
        <v>3238</v>
      </c>
      <c r="H3337" s="47">
        <v>180</v>
      </c>
      <c r="I3337" s="48">
        <v>193</v>
      </c>
      <c r="J3337" s="50" t="s">
        <v>81</v>
      </c>
      <c r="K3337" s="49">
        <v>746017.81129999994</v>
      </c>
      <c r="L3337" s="49">
        <v>838484.30148100108</v>
      </c>
      <c r="M3337" s="50">
        <f t="shared" si="62"/>
        <v>6</v>
      </c>
      <c r="N3337" s="68" t="s">
        <v>349</v>
      </c>
    </row>
    <row r="3338" spans="1:14" ht="75" customHeight="1" x14ac:dyDescent="0.25">
      <c r="A3338" s="86">
        <v>3330</v>
      </c>
      <c r="B3338" s="50" t="s">
        <v>3231</v>
      </c>
      <c r="C3338" s="69" t="s">
        <v>3232</v>
      </c>
      <c r="D3338" s="69" t="s">
        <v>20</v>
      </c>
      <c r="E3338" s="69" t="s">
        <v>437</v>
      </c>
      <c r="F3338" s="69" t="s">
        <v>3244</v>
      </c>
      <c r="G3338" s="87" t="s">
        <v>3245</v>
      </c>
      <c r="H3338" s="47" t="s">
        <v>448</v>
      </c>
      <c r="I3338" s="48">
        <v>201</v>
      </c>
      <c r="J3338" s="50" t="s">
        <v>82</v>
      </c>
      <c r="K3338" s="56">
        <v>784267.87190000003</v>
      </c>
      <c r="L3338" s="49">
        <v>842898.36387312191</v>
      </c>
      <c r="M3338" s="50">
        <f t="shared" si="62"/>
        <v>7</v>
      </c>
      <c r="N3338" s="68" t="s">
        <v>349</v>
      </c>
    </row>
    <row r="3339" spans="1:14" ht="75" customHeight="1" x14ac:dyDescent="0.25">
      <c r="A3339" s="86">
        <v>3331</v>
      </c>
      <c r="B3339" s="50" t="s">
        <v>3231</v>
      </c>
      <c r="C3339" s="69" t="s">
        <v>3232</v>
      </c>
      <c r="D3339" s="69" t="s">
        <v>13</v>
      </c>
      <c r="E3339" s="69" t="s">
        <v>867</v>
      </c>
      <c r="F3339" s="87" t="s">
        <v>3241</v>
      </c>
      <c r="G3339" s="87" t="s">
        <v>3242</v>
      </c>
      <c r="H3339" s="47">
        <v>180</v>
      </c>
      <c r="I3339" s="48">
        <v>214</v>
      </c>
      <c r="J3339" s="50" t="s">
        <v>81</v>
      </c>
      <c r="K3339" s="49">
        <v>753720.51130000001</v>
      </c>
      <c r="L3339" s="49">
        <v>847273.08363869425</v>
      </c>
      <c r="M3339" s="50">
        <f t="shared" si="62"/>
        <v>8</v>
      </c>
      <c r="N3339" s="68" t="s">
        <v>349</v>
      </c>
    </row>
    <row r="3340" spans="1:14" ht="75" customHeight="1" x14ac:dyDescent="0.25">
      <c r="A3340" s="86">
        <v>3332</v>
      </c>
      <c r="B3340" s="60" t="s">
        <v>3231</v>
      </c>
      <c r="C3340" s="60" t="s">
        <v>3232</v>
      </c>
      <c r="D3340" s="60" t="s">
        <v>1691</v>
      </c>
      <c r="E3340" s="60" t="s">
        <v>3214</v>
      </c>
      <c r="F3340" s="118" t="s">
        <v>3215</v>
      </c>
      <c r="G3340" s="118" t="s">
        <v>3018</v>
      </c>
      <c r="H3340" s="57" t="s">
        <v>3015</v>
      </c>
      <c r="I3340" s="48">
        <v>215</v>
      </c>
      <c r="J3340" s="50" t="s">
        <v>3190</v>
      </c>
      <c r="K3340" s="46">
        <v>803400</v>
      </c>
      <c r="L3340" s="49">
        <v>803400</v>
      </c>
      <c r="M3340" s="50">
        <f t="shared" si="62"/>
        <v>9</v>
      </c>
      <c r="N3340" s="68" t="s">
        <v>349</v>
      </c>
    </row>
    <row r="3341" spans="1:14" ht="75" customHeight="1" x14ac:dyDescent="0.25">
      <c r="A3341" s="86">
        <v>3333</v>
      </c>
      <c r="B3341" s="60" t="s">
        <v>3231</v>
      </c>
      <c r="C3341" s="60" t="s">
        <v>3232</v>
      </c>
      <c r="D3341" s="60" t="s">
        <v>1691</v>
      </c>
      <c r="E3341" s="60" t="s">
        <v>3214</v>
      </c>
      <c r="F3341" s="118" t="s">
        <v>3215</v>
      </c>
      <c r="G3341" s="118" t="s">
        <v>2965</v>
      </c>
      <c r="H3341" s="57" t="s">
        <v>3015</v>
      </c>
      <c r="I3341" s="48">
        <v>215</v>
      </c>
      <c r="J3341" s="50" t="s">
        <v>3190</v>
      </c>
      <c r="K3341" s="46">
        <v>803400</v>
      </c>
      <c r="L3341" s="49">
        <v>803400</v>
      </c>
      <c r="M3341" s="50">
        <f t="shared" si="62"/>
        <v>10</v>
      </c>
      <c r="N3341" s="68" t="s">
        <v>349</v>
      </c>
    </row>
    <row r="3342" spans="1:14" ht="75" customHeight="1" x14ac:dyDescent="0.25">
      <c r="A3342" s="86">
        <v>3334</v>
      </c>
      <c r="B3342" s="50" t="s">
        <v>3231</v>
      </c>
      <c r="C3342" s="69" t="s">
        <v>3232</v>
      </c>
      <c r="D3342" s="69" t="s">
        <v>20</v>
      </c>
      <c r="E3342" s="69" t="s">
        <v>437</v>
      </c>
      <c r="F3342" s="69" t="s">
        <v>3246</v>
      </c>
      <c r="G3342" s="87" t="s">
        <v>3247</v>
      </c>
      <c r="H3342" s="47" t="s">
        <v>448</v>
      </c>
      <c r="I3342" s="48">
        <v>244</v>
      </c>
      <c r="J3342" s="50" t="s">
        <v>82</v>
      </c>
      <c r="K3342" s="56">
        <v>811242.93950000009</v>
      </c>
      <c r="L3342" s="49">
        <v>871890.04026338726</v>
      </c>
      <c r="M3342" s="50">
        <f t="shared" si="62"/>
        <v>11</v>
      </c>
      <c r="N3342" s="68" t="s">
        <v>349</v>
      </c>
    </row>
    <row r="3343" spans="1:14" ht="75" customHeight="1" x14ac:dyDescent="0.25">
      <c r="A3343" s="86">
        <v>3335</v>
      </c>
      <c r="B3343" s="50" t="s">
        <v>3231</v>
      </c>
      <c r="C3343" s="69" t="s">
        <v>3232</v>
      </c>
      <c r="D3343" s="69" t="s">
        <v>13</v>
      </c>
      <c r="E3343" s="69" t="s">
        <v>867</v>
      </c>
      <c r="F3343" s="87" t="s">
        <v>3248</v>
      </c>
      <c r="G3343" s="87" t="s">
        <v>3249</v>
      </c>
      <c r="H3343" s="47">
        <v>180</v>
      </c>
      <c r="I3343" s="48">
        <v>214</v>
      </c>
      <c r="J3343" s="50" t="s">
        <v>81</v>
      </c>
      <c r="K3343" s="49">
        <v>780541.41130000004</v>
      </c>
      <c r="L3343" s="49">
        <v>877423.02159085404</v>
      </c>
      <c r="M3343" s="50">
        <f t="shared" si="62"/>
        <v>12</v>
      </c>
      <c r="N3343" s="68" t="s">
        <v>349</v>
      </c>
    </row>
    <row r="3344" spans="1:14" ht="75" customHeight="1" x14ac:dyDescent="0.25">
      <c r="A3344" s="86">
        <v>3336</v>
      </c>
      <c r="B3344" s="50" t="s">
        <v>3231</v>
      </c>
      <c r="C3344" s="69" t="s">
        <v>3232</v>
      </c>
      <c r="D3344" s="69" t="s">
        <v>13</v>
      </c>
      <c r="E3344" s="69" t="s">
        <v>867</v>
      </c>
      <c r="F3344" s="87" t="s">
        <v>3250</v>
      </c>
      <c r="G3344" s="87" t="s">
        <v>3251</v>
      </c>
      <c r="H3344" s="47">
        <v>180</v>
      </c>
      <c r="I3344" s="48">
        <v>238</v>
      </c>
      <c r="J3344" s="50" t="s">
        <v>81</v>
      </c>
      <c r="K3344" s="49">
        <v>783610.33629999997</v>
      </c>
      <c r="L3344" s="49">
        <v>880872.86474786315</v>
      </c>
      <c r="M3344" s="50">
        <f t="shared" si="62"/>
        <v>13</v>
      </c>
      <c r="N3344" s="68" t="s">
        <v>349</v>
      </c>
    </row>
    <row r="3345" spans="1:14" ht="75" customHeight="1" x14ac:dyDescent="0.25">
      <c r="A3345" s="86">
        <v>3337</v>
      </c>
      <c r="B3345" s="50" t="s">
        <v>3231</v>
      </c>
      <c r="C3345" s="69" t="s">
        <v>3232</v>
      </c>
      <c r="D3345" s="69" t="s">
        <v>13</v>
      </c>
      <c r="E3345" s="69" t="s">
        <v>867</v>
      </c>
      <c r="F3345" s="87" t="s">
        <v>3252</v>
      </c>
      <c r="G3345" s="87" t="s">
        <v>3253</v>
      </c>
      <c r="H3345" s="47">
        <v>180</v>
      </c>
      <c r="I3345" s="48">
        <v>227</v>
      </c>
      <c r="J3345" s="50" t="s">
        <v>81</v>
      </c>
      <c r="K3345" s="49">
        <v>795299.96129999997</v>
      </c>
      <c r="L3345" s="49">
        <v>893977.00936866936</v>
      </c>
      <c r="M3345" s="50">
        <f t="shared" si="62"/>
        <v>14</v>
      </c>
      <c r="N3345" s="68" t="s">
        <v>349</v>
      </c>
    </row>
    <row r="3346" spans="1:14" ht="75" customHeight="1" x14ac:dyDescent="0.25">
      <c r="A3346" s="86">
        <v>3338</v>
      </c>
      <c r="B3346" s="50" t="s">
        <v>3231</v>
      </c>
      <c r="C3346" s="69" t="s">
        <v>3232</v>
      </c>
      <c r="D3346" s="69" t="s">
        <v>13</v>
      </c>
      <c r="E3346" s="69" t="s">
        <v>867</v>
      </c>
      <c r="F3346" s="87" t="s">
        <v>3254</v>
      </c>
      <c r="G3346" s="87" t="s">
        <v>3255</v>
      </c>
      <c r="H3346" s="47">
        <v>180</v>
      </c>
      <c r="I3346" s="48">
        <v>193</v>
      </c>
      <c r="J3346" s="50" t="s">
        <v>81</v>
      </c>
      <c r="K3346" s="49">
        <v>798020.81129999994</v>
      </c>
      <c r="L3346" s="49">
        <v>896932.90481117263</v>
      </c>
      <c r="M3346" s="50">
        <f t="shared" si="62"/>
        <v>15</v>
      </c>
      <c r="N3346" s="68" t="s">
        <v>349</v>
      </c>
    </row>
    <row r="3347" spans="1:14" ht="75" customHeight="1" x14ac:dyDescent="0.25">
      <c r="A3347" s="86">
        <v>3339</v>
      </c>
      <c r="B3347" s="50" t="s">
        <v>3231</v>
      </c>
      <c r="C3347" s="69" t="s">
        <v>3232</v>
      </c>
      <c r="D3347" s="69" t="s">
        <v>13</v>
      </c>
      <c r="E3347" s="69" t="s">
        <v>867</v>
      </c>
      <c r="F3347" s="87" t="s">
        <v>3248</v>
      </c>
      <c r="G3347" s="87" t="s">
        <v>3249</v>
      </c>
      <c r="H3347" s="47">
        <v>180</v>
      </c>
      <c r="I3347" s="48">
        <v>214</v>
      </c>
      <c r="J3347" s="50" t="s">
        <v>81</v>
      </c>
      <c r="K3347" s="49">
        <v>799099.46129999997</v>
      </c>
      <c r="L3347" s="49">
        <v>898284.51602292282</v>
      </c>
      <c r="M3347" s="50">
        <f t="shared" si="62"/>
        <v>16</v>
      </c>
      <c r="N3347" s="68" t="s">
        <v>349</v>
      </c>
    </row>
    <row r="3348" spans="1:14" ht="75" customHeight="1" x14ac:dyDescent="0.25">
      <c r="A3348" s="86">
        <v>3340</v>
      </c>
      <c r="B3348" s="50" t="s">
        <v>3231</v>
      </c>
      <c r="C3348" s="69" t="s">
        <v>3232</v>
      </c>
      <c r="D3348" s="69" t="s">
        <v>13</v>
      </c>
      <c r="E3348" s="69" t="s">
        <v>867</v>
      </c>
      <c r="F3348" s="87" t="s">
        <v>3256</v>
      </c>
      <c r="G3348" s="87" t="s">
        <v>3257</v>
      </c>
      <c r="H3348" s="47">
        <v>180</v>
      </c>
      <c r="I3348" s="48">
        <v>227</v>
      </c>
      <c r="J3348" s="50" t="s">
        <v>81</v>
      </c>
      <c r="K3348" s="49">
        <v>804534.36129999999</v>
      </c>
      <c r="L3348" s="49">
        <v>897253.01808315597</v>
      </c>
      <c r="M3348" s="50">
        <f t="shared" si="62"/>
        <v>17</v>
      </c>
      <c r="N3348" s="68" t="s">
        <v>349</v>
      </c>
    </row>
    <row r="3349" spans="1:14" ht="75" customHeight="1" x14ac:dyDescent="0.25">
      <c r="A3349" s="86">
        <v>3341</v>
      </c>
      <c r="B3349" s="50" t="s">
        <v>3231</v>
      </c>
      <c r="C3349" s="69" t="s">
        <v>3232</v>
      </c>
      <c r="D3349" s="69" t="s">
        <v>13</v>
      </c>
      <c r="E3349" s="69" t="s">
        <v>867</v>
      </c>
      <c r="F3349" s="87" t="s">
        <v>3258</v>
      </c>
      <c r="G3349" s="87" t="s">
        <v>3259</v>
      </c>
      <c r="H3349" s="47">
        <v>180</v>
      </c>
      <c r="I3349" s="48">
        <v>238</v>
      </c>
      <c r="J3349" s="50" t="s">
        <v>81</v>
      </c>
      <c r="K3349" s="49">
        <v>810140.96129999997</v>
      </c>
      <c r="L3349" s="49">
        <v>911291.00403477566</v>
      </c>
      <c r="M3349" s="50">
        <f t="shared" si="62"/>
        <v>18</v>
      </c>
      <c r="N3349" s="68" t="s">
        <v>349</v>
      </c>
    </row>
    <row r="3350" spans="1:14" ht="75" customHeight="1" x14ac:dyDescent="0.25">
      <c r="A3350" s="86">
        <v>3342</v>
      </c>
      <c r="B3350" s="50" t="s">
        <v>3231</v>
      </c>
      <c r="C3350" s="69" t="s">
        <v>3232</v>
      </c>
      <c r="D3350" s="69" t="s">
        <v>13</v>
      </c>
      <c r="E3350" s="69" t="s">
        <v>867</v>
      </c>
      <c r="F3350" s="87" t="s">
        <v>3254</v>
      </c>
      <c r="G3350" s="87" t="s">
        <v>3255</v>
      </c>
      <c r="H3350" s="47">
        <v>180</v>
      </c>
      <c r="I3350" s="48">
        <v>193</v>
      </c>
      <c r="J3350" s="50" t="s">
        <v>81</v>
      </c>
      <c r="K3350" s="49">
        <v>823463.43629999994</v>
      </c>
      <c r="L3350" s="49">
        <v>925529.060731087</v>
      </c>
      <c r="M3350" s="50">
        <f t="shared" si="62"/>
        <v>19</v>
      </c>
      <c r="N3350" s="68" t="s">
        <v>349</v>
      </c>
    </row>
    <row r="3351" spans="1:14" ht="75" customHeight="1" x14ac:dyDescent="0.25">
      <c r="A3351" s="86">
        <v>3343</v>
      </c>
      <c r="B3351" s="50" t="s">
        <v>3231</v>
      </c>
      <c r="C3351" s="69" t="s">
        <v>3232</v>
      </c>
      <c r="D3351" s="69" t="s">
        <v>13</v>
      </c>
      <c r="E3351" s="69" t="s">
        <v>867</v>
      </c>
      <c r="F3351" s="87" t="s">
        <v>3260</v>
      </c>
      <c r="G3351" s="87" t="s">
        <v>3261</v>
      </c>
      <c r="H3351" s="47">
        <v>180</v>
      </c>
      <c r="I3351" s="48">
        <v>238</v>
      </c>
      <c r="J3351" s="50" t="s">
        <v>81</v>
      </c>
      <c r="K3351" s="49">
        <v>828905.56129999994</v>
      </c>
      <c r="L3351" s="49">
        <v>931790.18009817239</v>
      </c>
      <c r="M3351" s="50">
        <f t="shared" si="62"/>
        <v>20</v>
      </c>
      <c r="N3351" s="68" t="s">
        <v>349</v>
      </c>
    </row>
    <row r="3352" spans="1:14" ht="75" customHeight="1" x14ac:dyDescent="0.25">
      <c r="A3352" s="86">
        <v>3344</v>
      </c>
      <c r="B3352" s="50" t="s">
        <v>3231</v>
      </c>
      <c r="C3352" s="69" t="s">
        <v>3232</v>
      </c>
      <c r="D3352" s="69" t="s">
        <v>13</v>
      </c>
      <c r="E3352" s="69" t="s">
        <v>867</v>
      </c>
      <c r="F3352" s="87" t="s">
        <v>3262</v>
      </c>
      <c r="G3352" s="87" t="s">
        <v>3263</v>
      </c>
      <c r="H3352" s="47">
        <v>180</v>
      </c>
      <c r="I3352" s="48">
        <v>227</v>
      </c>
      <c r="J3352" s="50" t="s">
        <v>81</v>
      </c>
      <c r="K3352" s="49">
        <v>831668.48629999999</v>
      </c>
      <c r="L3352" s="49">
        <v>934857.96849949157</v>
      </c>
      <c r="M3352" s="50">
        <f t="shared" si="62"/>
        <v>21</v>
      </c>
      <c r="N3352" s="68" t="s">
        <v>349</v>
      </c>
    </row>
    <row r="3353" spans="1:14" ht="75" customHeight="1" x14ac:dyDescent="0.25">
      <c r="A3353" s="86">
        <v>3345</v>
      </c>
      <c r="B3353" s="50" t="s">
        <v>3231</v>
      </c>
      <c r="C3353" s="69" t="s">
        <v>3232</v>
      </c>
      <c r="D3353" s="69" t="s">
        <v>13</v>
      </c>
      <c r="E3353" s="69" t="s">
        <v>867</v>
      </c>
      <c r="F3353" s="87" t="s">
        <v>3264</v>
      </c>
      <c r="G3353" s="87" t="s">
        <v>3265</v>
      </c>
      <c r="H3353" s="47">
        <v>180</v>
      </c>
      <c r="I3353" s="48">
        <v>214</v>
      </c>
      <c r="J3353" s="50" t="s">
        <v>81</v>
      </c>
      <c r="K3353" s="49">
        <v>834793.51130000001</v>
      </c>
      <c r="L3353" s="49">
        <v>938408.94856475701</v>
      </c>
      <c r="M3353" s="50">
        <f t="shared" si="62"/>
        <v>22</v>
      </c>
      <c r="N3353" s="68" t="s">
        <v>349</v>
      </c>
    </row>
    <row r="3354" spans="1:14" ht="75" customHeight="1" x14ac:dyDescent="0.25">
      <c r="A3354" s="86">
        <v>3346</v>
      </c>
      <c r="B3354" s="50" t="s">
        <v>3231</v>
      </c>
      <c r="C3354" s="69" t="s">
        <v>3232</v>
      </c>
      <c r="D3354" s="69" t="s">
        <v>13</v>
      </c>
      <c r="E3354" s="69" t="s">
        <v>867</v>
      </c>
      <c r="F3354" s="87" t="s">
        <v>3266</v>
      </c>
      <c r="G3354" s="87" t="s">
        <v>3267</v>
      </c>
      <c r="H3354" s="47">
        <v>180</v>
      </c>
      <c r="I3354" s="48">
        <v>227</v>
      </c>
      <c r="J3354" s="50" t="s">
        <v>81</v>
      </c>
      <c r="K3354" s="49">
        <v>840961.96129999997</v>
      </c>
      <c r="L3354" s="49">
        <v>945304.53380997118</v>
      </c>
      <c r="M3354" s="50">
        <f t="shared" si="62"/>
        <v>23</v>
      </c>
      <c r="N3354" s="68" t="s">
        <v>349</v>
      </c>
    </row>
    <row r="3355" spans="1:14" ht="75" customHeight="1" x14ac:dyDescent="0.25">
      <c r="A3355" s="86">
        <v>3347</v>
      </c>
      <c r="B3355" s="50" t="s">
        <v>3231</v>
      </c>
      <c r="C3355" s="69" t="s">
        <v>3232</v>
      </c>
      <c r="D3355" s="69" t="s">
        <v>13</v>
      </c>
      <c r="E3355" s="69" t="s">
        <v>867</v>
      </c>
      <c r="F3355" s="87" t="s">
        <v>3264</v>
      </c>
      <c r="G3355" s="87" t="s">
        <v>3265</v>
      </c>
      <c r="H3355" s="47">
        <v>180</v>
      </c>
      <c r="I3355" s="48">
        <v>214</v>
      </c>
      <c r="J3355" s="50" t="s">
        <v>81</v>
      </c>
      <c r="K3355" s="49">
        <v>843222.53630000004</v>
      </c>
      <c r="L3355" s="49">
        <v>947884.19289836276</v>
      </c>
      <c r="M3355" s="50">
        <f t="shared" si="62"/>
        <v>24</v>
      </c>
      <c r="N3355" s="68" t="s">
        <v>349</v>
      </c>
    </row>
    <row r="3356" spans="1:14" ht="75" customHeight="1" x14ac:dyDescent="0.25">
      <c r="A3356" s="86">
        <v>3348</v>
      </c>
      <c r="B3356" s="50" t="s">
        <v>3231</v>
      </c>
      <c r="C3356" s="69" t="s">
        <v>3232</v>
      </c>
      <c r="D3356" s="69" t="s">
        <v>13</v>
      </c>
      <c r="E3356" s="69" t="s">
        <v>867</v>
      </c>
      <c r="F3356" s="87" t="s">
        <v>3268</v>
      </c>
      <c r="G3356" s="87" t="s">
        <v>3269</v>
      </c>
      <c r="H3356" s="47">
        <v>180</v>
      </c>
      <c r="I3356" s="48">
        <v>238</v>
      </c>
      <c r="J3356" s="50" t="s">
        <v>81</v>
      </c>
      <c r="K3356" s="49">
        <v>855241.11129999999</v>
      </c>
      <c r="L3356" s="49">
        <v>962022.12730703736</v>
      </c>
      <c r="M3356" s="50">
        <f t="shared" si="62"/>
        <v>25</v>
      </c>
      <c r="N3356" s="68" t="s">
        <v>349</v>
      </c>
    </row>
    <row r="3357" spans="1:14" ht="75" customHeight="1" x14ac:dyDescent="0.25">
      <c r="A3357" s="86">
        <v>3349</v>
      </c>
      <c r="B3357" s="50" t="s">
        <v>3231</v>
      </c>
      <c r="C3357" s="69" t="s">
        <v>3232</v>
      </c>
      <c r="D3357" s="69" t="s">
        <v>13</v>
      </c>
      <c r="E3357" s="69" t="s">
        <v>867</v>
      </c>
      <c r="F3357" s="87" t="s">
        <v>3270</v>
      </c>
      <c r="G3357" s="87" t="s">
        <v>3271</v>
      </c>
      <c r="H3357" s="47">
        <v>180</v>
      </c>
      <c r="I3357" s="48">
        <v>238</v>
      </c>
      <c r="J3357" s="50" t="s">
        <v>81</v>
      </c>
      <c r="K3357" s="49">
        <v>855241.11129999999</v>
      </c>
      <c r="L3357" s="49">
        <v>943769.66141220799</v>
      </c>
      <c r="M3357" s="50">
        <f t="shared" si="62"/>
        <v>26</v>
      </c>
      <c r="N3357" s="68" t="s">
        <v>349</v>
      </c>
    </row>
    <row r="3358" spans="1:14" ht="75" customHeight="1" x14ac:dyDescent="0.25">
      <c r="A3358" s="86">
        <v>3350</v>
      </c>
      <c r="B3358" s="50" t="s">
        <v>3231</v>
      </c>
      <c r="C3358" s="69" t="s">
        <v>3232</v>
      </c>
      <c r="D3358" s="69" t="s">
        <v>13</v>
      </c>
      <c r="E3358" s="69" t="s">
        <v>867</v>
      </c>
      <c r="F3358" s="87" t="s">
        <v>3272</v>
      </c>
      <c r="G3358" s="87" t="s">
        <v>3273</v>
      </c>
      <c r="H3358" s="47">
        <v>180</v>
      </c>
      <c r="I3358" s="48">
        <v>238</v>
      </c>
      <c r="J3358" s="50" t="s">
        <v>81</v>
      </c>
      <c r="K3358" s="49">
        <v>861642.03630000004</v>
      </c>
      <c r="L3358" s="49">
        <v>969222.23895259749</v>
      </c>
      <c r="M3358" s="50">
        <f t="shared" si="62"/>
        <v>27</v>
      </c>
      <c r="N3358" s="68" t="s">
        <v>349</v>
      </c>
    </row>
    <row r="3359" spans="1:14" ht="75" customHeight="1" x14ac:dyDescent="0.25">
      <c r="A3359" s="86">
        <v>3351</v>
      </c>
      <c r="B3359" s="50" t="s">
        <v>3231</v>
      </c>
      <c r="C3359" s="69" t="s">
        <v>3232</v>
      </c>
      <c r="D3359" s="69" t="s">
        <v>23</v>
      </c>
      <c r="E3359" s="69" t="s">
        <v>106</v>
      </c>
      <c r="F3359" s="69" t="s">
        <v>3274</v>
      </c>
      <c r="G3359" s="69" t="s">
        <v>2962</v>
      </c>
      <c r="H3359" s="47">
        <v>30</v>
      </c>
      <c r="I3359" s="48">
        <v>0</v>
      </c>
      <c r="J3359" s="50" t="s">
        <v>81</v>
      </c>
      <c r="K3359" s="49">
        <v>898395.12</v>
      </c>
      <c r="L3359" s="49">
        <v>1027132.114431051</v>
      </c>
      <c r="M3359" s="50">
        <f t="shared" si="62"/>
        <v>28</v>
      </c>
      <c r="N3359" s="68" t="s">
        <v>349</v>
      </c>
    </row>
    <row r="3360" spans="1:14" ht="75" customHeight="1" x14ac:dyDescent="0.25">
      <c r="A3360" s="86">
        <v>3352</v>
      </c>
      <c r="B3360" s="50" t="s">
        <v>3231</v>
      </c>
      <c r="C3360" s="69" t="s">
        <v>3232</v>
      </c>
      <c r="D3360" s="69" t="s">
        <v>13</v>
      </c>
      <c r="E3360" s="69" t="s">
        <v>867</v>
      </c>
      <c r="F3360" s="87" t="s">
        <v>3275</v>
      </c>
      <c r="G3360" s="87" t="s">
        <v>3276</v>
      </c>
      <c r="H3360" s="47">
        <v>180</v>
      </c>
      <c r="I3360" s="48">
        <v>214</v>
      </c>
      <c r="J3360" s="50" t="s">
        <v>81</v>
      </c>
      <c r="K3360" s="49">
        <v>879893.66130000004</v>
      </c>
      <c r="L3360" s="49">
        <v>989106.97600354906</v>
      </c>
      <c r="M3360" s="50">
        <f t="shared" si="62"/>
        <v>29</v>
      </c>
      <c r="N3360" s="68" t="s">
        <v>349</v>
      </c>
    </row>
    <row r="3361" spans="1:14" ht="75" customHeight="1" x14ac:dyDescent="0.25">
      <c r="A3361" s="86">
        <v>3353</v>
      </c>
      <c r="B3361" s="50" t="s">
        <v>3231</v>
      </c>
      <c r="C3361" s="69" t="s">
        <v>3232</v>
      </c>
      <c r="D3361" s="69" t="s">
        <v>13</v>
      </c>
      <c r="E3361" s="69" t="s">
        <v>867</v>
      </c>
      <c r="F3361" s="87" t="s">
        <v>3277</v>
      </c>
      <c r="G3361" s="87" t="s">
        <v>3278</v>
      </c>
      <c r="H3361" s="47">
        <v>180</v>
      </c>
      <c r="I3361" s="48">
        <v>238</v>
      </c>
      <c r="J3361" s="50" t="s">
        <v>81</v>
      </c>
      <c r="K3361" s="49">
        <v>881149.96129999997</v>
      </c>
      <c r="L3361" s="49">
        <v>990519.20926377899</v>
      </c>
      <c r="M3361" s="50">
        <f t="shared" si="62"/>
        <v>30</v>
      </c>
      <c r="N3361" s="68" t="s">
        <v>349</v>
      </c>
    </row>
    <row r="3362" spans="1:14" ht="75" customHeight="1" x14ac:dyDescent="0.25">
      <c r="A3362" s="86">
        <v>3354</v>
      </c>
      <c r="B3362" s="50" t="s">
        <v>3231</v>
      </c>
      <c r="C3362" s="69" t="s">
        <v>3232</v>
      </c>
      <c r="D3362" s="69" t="s">
        <v>23</v>
      </c>
      <c r="E3362" s="69" t="s">
        <v>106</v>
      </c>
      <c r="F3362" s="69" t="s">
        <v>3279</v>
      </c>
      <c r="G3362" s="69" t="s">
        <v>2965</v>
      </c>
      <c r="H3362" s="47">
        <v>30</v>
      </c>
      <c r="I3362" s="48">
        <v>0</v>
      </c>
      <c r="J3362" s="50" t="s">
        <v>81</v>
      </c>
      <c r="K3362" s="49">
        <v>908740.8</v>
      </c>
      <c r="L3362" s="49">
        <v>1038960.2955253861</v>
      </c>
      <c r="M3362" s="50">
        <f t="shared" si="62"/>
        <v>31</v>
      </c>
      <c r="N3362" s="68" t="s">
        <v>349</v>
      </c>
    </row>
    <row r="3363" spans="1:14" ht="75" customHeight="1" x14ac:dyDescent="0.25">
      <c r="A3363" s="86">
        <v>3355</v>
      </c>
      <c r="B3363" s="50" t="s">
        <v>3231</v>
      </c>
      <c r="C3363" s="69" t="s">
        <v>3232</v>
      </c>
      <c r="D3363" s="69" t="s">
        <v>13</v>
      </c>
      <c r="E3363" s="69" t="s">
        <v>867</v>
      </c>
      <c r="F3363" s="87" t="s">
        <v>3275</v>
      </c>
      <c r="G3363" s="87" t="s">
        <v>3276</v>
      </c>
      <c r="H3363" s="47">
        <v>180</v>
      </c>
      <c r="I3363" s="48">
        <v>214</v>
      </c>
      <c r="J3363" s="50" t="s">
        <v>81</v>
      </c>
      <c r="K3363" s="49">
        <v>888517.76130000001</v>
      </c>
      <c r="L3363" s="49">
        <v>998801.50824867201</v>
      </c>
      <c r="M3363" s="50">
        <f t="shared" si="62"/>
        <v>32</v>
      </c>
      <c r="N3363" s="68" t="s">
        <v>349</v>
      </c>
    </row>
    <row r="3364" spans="1:14" ht="75" customHeight="1" x14ac:dyDescent="0.25">
      <c r="A3364" s="86">
        <v>3356</v>
      </c>
      <c r="B3364" s="50" t="s">
        <v>3231</v>
      </c>
      <c r="C3364" s="69" t="s">
        <v>3232</v>
      </c>
      <c r="D3364" s="69" t="s">
        <v>1691</v>
      </c>
      <c r="E3364" s="69" t="s">
        <v>3226</v>
      </c>
      <c r="F3364" s="69" t="s">
        <v>3227</v>
      </c>
      <c r="G3364" s="87" t="s">
        <v>2945</v>
      </c>
      <c r="H3364" s="47" t="s">
        <v>3015</v>
      </c>
      <c r="I3364" s="48">
        <v>196</v>
      </c>
      <c r="J3364" s="50" t="s">
        <v>3190</v>
      </c>
      <c r="K3364" s="49">
        <v>924100</v>
      </c>
      <c r="L3364" s="49">
        <v>924099.99999999988</v>
      </c>
      <c r="M3364" s="50">
        <f t="shared" si="62"/>
        <v>33</v>
      </c>
      <c r="N3364" s="68" t="s">
        <v>349</v>
      </c>
    </row>
    <row r="3365" spans="1:14" ht="75" customHeight="1" x14ac:dyDescent="0.25">
      <c r="A3365" s="86">
        <v>3357</v>
      </c>
      <c r="B3365" s="60" t="s">
        <v>3231</v>
      </c>
      <c r="C3365" s="60" t="s">
        <v>3232</v>
      </c>
      <c r="D3365" s="60" t="s">
        <v>1691</v>
      </c>
      <c r="E3365" s="60" t="s">
        <v>3226</v>
      </c>
      <c r="F3365" s="118" t="s">
        <v>3227</v>
      </c>
      <c r="G3365" s="118" t="s">
        <v>3228</v>
      </c>
      <c r="H3365" s="57" t="s">
        <v>3015</v>
      </c>
      <c r="I3365" s="48">
        <v>196</v>
      </c>
      <c r="J3365" s="50" t="s">
        <v>3190</v>
      </c>
      <c r="K3365" s="46">
        <v>924100</v>
      </c>
      <c r="L3365" s="49">
        <v>924099.99999999988</v>
      </c>
      <c r="M3365" s="50">
        <f t="shared" si="62"/>
        <v>34</v>
      </c>
      <c r="N3365" s="68" t="s">
        <v>349</v>
      </c>
    </row>
    <row r="3366" spans="1:14" ht="75" customHeight="1" x14ac:dyDescent="0.25">
      <c r="A3366" s="86">
        <v>3358</v>
      </c>
      <c r="B3366" s="50" t="s">
        <v>3231</v>
      </c>
      <c r="C3366" s="69" t="s">
        <v>3232</v>
      </c>
      <c r="D3366" s="69" t="s">
        <v>13</v>
      </c>
      <c r="E3366" s="69" t="s">
        <v>867</v>
      </c>
      <c r="F3366" s="87" t="s">
        <v>3280</v>
      </c>
      <c r="G3366" s="87" t="s">
        <v>3281</v>
      </c>
      <c r="H3366" s="47">
        <v>180</v>
      </c>
      <c r="I3366" s="48">
        <v>238</v>
      </c>
      <c r="J3366" s="50" t="s">
        <v>81</v>
      </c>
      <c r="K3366" s="49">
        <v>906937.26130000001</v>
      </c>
      <c r="L3366" s="49">
        <v>1020172.7932882224</v>
      </c>
      <c r="M3366" s="50">
        <f t="shared" si="62"/>
        <v>35</v>
      </c>
      <c r="N3366" s="68" t="s">
        <v>349</v>
      </c>
    </row>
    <row r="3367" spans="1:14" ht="75" customHeight="1" x14ac:dyDescent="0.25">
      <c r="A3367" s="86">
        <v>3359</v>
      </c>
      <c r="B3367" s="50" t="s">
        <v>3231</v>
      </c>
      <c r="C3367" s="69" t="s">
        <v>3232</v>
      </c>
      <c r="D3367" s="69" t="s">
        <v>13</v>
      </c>
      <c r="E3367" s="69" t="s">
        <v>867</v>
      </c>
      <c r="F3367" s="87" t="s">
        <v>3282</v>
      </c>
      <c r="G3367" s="87" t="s">
        <v>3283</v>
      </c>
      <c r="H3367" s="47">
        <v>180</v>
      </c>
      <c r="I3367" s="48">
        <v>238</v>
      </c>
      <c r="J3367" s="50" t="s">
        <v>81</v>
      </c>
      <c r="K3367" s="49">
        <v>914357.76130000001</v>
      </c>
      <c r="L3367" s="49">
        <v>1028519.7788357609</v>
      </c>
      <c r="M3367" s="50">
        <f t="shared" si="62"/>
        <v>36</v>
      </c>
      <c r="N3367" s="68" t="s">
        <v>349</v>
      </c>
    </row>
    <row r="3368" spans="1:14" ht="75" customHeight="1" x14ac:dyDescent="0.25">
      <c r="A3368" s="86">
        <v>3360</v>
      </c>
      <c r="B3368" s="50" t="s">
        <v>3231</v>
      </c>
      <c r="C3368" s="69" t="s">
        <v>3232</v>
      </c>
      <c r="D3368" s="69" t="s">
        <v>13</v>
      </c>
      <c r="E3368" s="69" t="s">
        <v>867</v>
      </c>
      <c r="F3368" s="87" t="s">
        <v>3284</v>
      </c>
      <c r="G3368" s="87" t="s">
        <v>3285</v>
      </c>
      <c r="H3368" s="47">
        <v>180</v>
      </c>
      <c r="I3368" s="48">
        <v>238</v>
      </c>
      <c r="J3368" s="50" t="s">
        <v>81</v>
      </c>
      <c r="K3368" s="49">
        <v>926528.91130000004</v>
      </c>
      <c r="L3368" s="49">
        <v>1041530.6416480076</v>
      </c>
      <c r="M3368" s="50">
        <f t="shared" si="62"/>
        <v>37</v>
      </c>
      <c r="N3368" s="68" t="s">
        <v>349</v>
      </c>
    </row>
    <row r="3369" spans="1:14" ht="75" customHeight="1" x14ac:dyDescent="0.25">
      <c r="A3369" s="86">
        <v>3361</v>
      </c>
      <c r="B3369" s="50" t="s">
        <v>3231</v>
      </c>
      <c r="C3369" s="69" t="s">
        <v>3232</v>
      </c>
      <c r="D3369" s="69" t="s">
        <v>23</v>
      </c>
      <c r="E3369" s="69" t="s">
        <v>106</v>
      </c>
      <c r="F3369" s="69" t="s">
        <v>3286</v>
      </c>
      <c r="G3369" s="69" t="s">
        <v>2972</v>
      </c>
      <c r="H3369" s="47">
        <v>30</v>
      </c>
      <c r="I3369" s="48">
        <v>0</v>
      </c>
      <c r="J3369" s="50" t="s">
        <v>81</v>
      </c>
      <c r="K3369" s="49">
        <v>956630.38</v>
      </c>
      <c r="L3369" s="49">
        <v>1093712.2910222171</v>
      </c>
      <c r="M3369" s="50">
        <f t="shared" si="62"/>
        <v>38</v>
      </c>
      <c r="N3369" s="68" t="s">
        <v>349</v>
      </c>
    </row>
    <row r="3370" spans="1:14" ht="75" customHeight="1" x14ac:dyDescent="0.25">
      <c r="A3370" s="86">
        <v>3362</v>
      </c>
      <c r="B3370" s="50" t="s">
        <v>3231</v>
      </c>
      <c r="C3370" s="69" t="s">
        <v>3232</v>
      </c>
      <c r="D3370" s="69" t="s">
        <v>23</v>
      </c>
      <c r="E3370" s="69" t="s">
        <v>106</v>
      </c>
      <c r="F3370" s="69" t="s">
        <v>3287</v>
      </c>
      <c r="G3370" s="69" t="s">
        <v>2941</v>
      </c>
      <c r="H3370" s="47">
        <v>30</v>
      </c>
      <c r="I3370" s="48">
        <v>0</v>
      </c>
      <c r="J3370" s="50" t="s">
        <v>81</v>
      </c>
      <c r="K3370" s="49">
        <v>962355.9</v>
      </c>
      <c r="L3370" s="49">
        <v>1100258.2587516694</v>
      </c>
      <c r="M3370" s="50">
        <f t="shared" si="62"/>
        <v>39</v>
      </c>
      <c r="N3370" s="68" t="s">
        <v>349</v>
      </c>
    </row>
    <row r="3371" spans="1:14" ht="75" customHeight="1" x14ac:dyDescent="0.25">
      <c r="A3371" s="86">
        <v>3363</v>
      </c>
      <c r="B3371" s="50" t="s">
        <v>3231</v>
      </c>
      <c r="C3371" s="69" t="s">
        <v>3232</v>
      </c>
      <c r="D3371" s="69" t="s">
        <v>23</v>
      </c>
      <c r="E3371" s="69" t="s">
        <v>106</v>
      </c>
      <c r="F3371" s="69" t="s">
        <v>3288</v>
      </c>
      <c r="G3371" s="69" t="s">
        <v>2945</v>
      </c>
      <c r="H3371" s="47">
        <v>30</v>
      </c>
      <c r="I3371" s="48">
        <v>0</v>
      </c>
      <c r="J3371" s="50" t="s">
        <v>81</v>
      </c>
      <c r="K3371" s="49">
        <v>972702.68</v>
      </c>
      <c r="L3371" s="49">
        <v>1112087.6974722992</v>
      </c>
      <c r="M3371" s="50">
        <f t="shared" si="62"/>
        <v>40</v>
      </c>
      <c r="N3371" s="68" t="s">
        <v>349</v>
      </c>
    </row>
    <row r="3372" spans="1:14" ht="75" customHeight="1" x14ac:dyDescent="0.25">
      <c r="A3372" s="86">
        <v>3364</v>
      </c>
      <c r="B3372" s="50" t="s">
        <v>3231</v>
      </c>
      <c r="C3372" s="69" t="s">
        <v>3232</v>
      </c>
      <c r="D3372" s="69" t="s">
        <v>13</v>
      </c>
      <c r="E3372" s="69" t="s">
        <v>867</v>
      </c>
      <c r="F3372" s="87" t="s">
        <v>3289</v>
      </c>
      <c r="G3372" s="87" t="s">
        <v>3290</v>
      </c>
      <c r="H3372" s="47">
        <v>180</v>
      </c>
      <c r="I3372" s="48">
        <v>238</v>
      </c>
      <c r="J3372" s="50" t="s">
        <v>81</v>
      </c>
      <c r="K3372" s="49">
        <v>956251.28630000004</v>
      </c>
      <c r="L3372" s="49">
        <v>1075643.9143671193</v>
      </c>
      <c r="M3372" s="50">
        <f t="shared" si="62"/>
        <v>41</v>
      </c>
      <c r="N3372" s="68" t="s">
        <v>349</v>
      </c>
    </row>
    <row r="3373" spans="1:14" ht="75" customHeight="1" x14ac:dyDescent="0.25">
      <c r="A3373" s="86">
        <v>3365</v>
      </c>
      <c r="B3373" s="50" t="s">
        <v>3231</v>
      </c>
      <c r="C3373" s="69" t="s">
        <v>3232</v>
      </c>
      <c r="D3373" s="69" t="s">
        <v>13</v>
      </c>
      <c r="E3373" s="69" t="s">
        <v>867</v>
      </c>
      <c r="F3373" s="87" t="s">
        <v>3291</v>
      </c>
      <c r="G3373" s="87" t="s">
        <v>3292</v>
      </c>
      <c r="H3373" s="47">
        <v>180</v>
      </c>
      <c r="I3373" s="48">
        <v>238</v>
      </c>
      <c r="J3373" s="50" t="s">
        <v>81</v>
      </c>
      <c r="K3373" s="49">
        <v>959457.91130000004</v>
      </c>
      <c r="L3373" s="49">
        <v>1079250.9021080227</v>
      </c>
      <c r="M3373" s="50">
        <f t="shared" si="62"/>
        <v>42</v>
      </c>
      <c r="N3373" s="68" t="s">
        <v>349</v>
      </c>
    </row>
    <row r="3374" spans="1:14" ht="75" customHeight="1" x14ac:dyDescent="0.25">
      <c r="A3374" s="86">
        <v>3366</v>
      </c>
      <c r="B3374" s="50" t="s">
        <v>3231</v>
      </c>
      <c r="C3374" s="69" t="s">
        <v>3232</v>
      </c>
      <c r="D3374" s="69" t="s">
        <v>13</v>
      </c>
      <c r="E3374" s="69" t="s">
        <v>867</v>
      </c>
      <c r="F3374" s="87" t="s">
        <v>3293</v>
      </c>
      <c r="G3374" s="87" t="s">
        <v>3294</v>
      </c>
      <c r="H3374" s="47">
        <v>180</v>
      </c>
      <c r="I3374" s="48">
        <v>238</v>
      </c>
      <c r="J3374" s="50" t="s">
        <v>81</v>
      </c>
      <c r="K3374" s="49">
        <v>959457.91130000004</v>
      </c>
      <c r="L3374" s="49">
        <v>1059067.9850132247</v>
      </c>
      <c r="M3374" s="50">
        <f t="shared" si="62"/>
        <v>43</v>
      </c>
      <c r="N3374" s="68" t="s">
        <v>349</v>
      </c>
    </row>
    <row r="3375" spans="1:14" ht="75" customHeight="1" x14ac:dyDescent="0.25">
      <c r="A3375" s="86">
        <v>3367</v>
      </c>
      <c r="B3375" s="50" t="s">
        <v>3231</v>
      </c>
      <c r="C3375" s="69" t="s">
        <v>3232</v>
      </c>
      <c r="D3375" s="69" t="s">
        <v>23</v>
      </c>
      <c r="E3375" s="69" t="s">
        <v>106</v>
      </c>
      <c r="F3375" s="69" t="s">
        <v>3295</v>
      </c>
      <c r="G3375" s="69" t="s">
        <v>2947</v>
      </c>
      <c r="H3375" s="47">
        <v>30</v>
      </c>
      <c r="I3375" s="48">
        <v>0</v>
      </c>
      <c r="J3375" s="50" t="s">
        <v>81</v>
      </c>
      <c r="K3375" s="49">
        <v>996198.6</v>
      </c>
      <c r="L3375" s="49">
        <v>1138950.5036617436</v>
      </c>
      <c r="M3375" s="50">
        <f t="shared" si="62"/>
        <v>44</v>
      </c>
      <c r="N3375" s="68" t="s">
        <v>349</v>
      </c>
    </row>
    <row r="3376" spans="1:14" ht="75" customHeight="1" x14ac:dyDescent="0.25">
      <c r="A3376" s="86">
        <v>3368</v>
      </c>
      <c r="B3376" s="50" t="s">
        <v>3231</v>
      </c>
      <c r="C3376" s="69" t="s">
        <v>3232</v>
      </c>
      <c r="D3376" s="69" t="s">
        <v>13</v>
      </c>
      <c r="E3376" s="69" t="s">
        <v>867</v>
      </c>
      <c r="F3376" s="87" t="s">
        <v>3296</v>
      </c>
      <c r="G3376" s="87" t="s">
        <v>3297</v>
      </c>
      <c r="H3376" s="47">
        <v>180</v>
      </c>
      <c r="I3376" s="48">
        <v>238</v>
      </c>
      <c r="J3376" s="50" t="s">
        <v>81</v>
      </c>
      <c r="K3376" s="49">
        <v>980364.08629999997</v>
      </c>
      <c r="L3376" s="49">
        <v>1102767.3148267493</v>
      </c>
      <c r="M3376" s="50">
        <f t="shared" si="62"/>
        <v>45</v>
      </c>
      <c r="N3376" s="68" t="s">
        <v>349</v>
      </c>
    </row>
    <row r="3377" spans="1:14" ht="75" customHeight="1" x14ac:dyDescent="0.25">
      <c r="A3377" s="86">
        <v>3369</v>
      </c>
      <c r="B3377" s="50" t="s">
        <v>3231</v>
      </c>
      <c r="C3377" s="69" t="s">
        <v>3232</v>
      </c>
      <c r="D3377" s="69" t="s">
        <v>23</v>
      </c>
      <c r="E3377" s="69" t="s">
        <v>106</v>
      </c>
      <c r="F3377" s="69" t="s">
        <v>3298</v>
      </c>
      <c r="G3377" s="69" t="s">
        <v>2941</v>
      </c>
      <c r="H3377" s="47">
        <v>30</v>
      </c>
      <c r="I3377" s="48">
        <v>0</v>
      </c>
      <c r="J3377" s="50" t="s">
        <v>81</v>
      </c>
      <c r="K3377" s="49">
        <v>1009921.05</v>
      </c>
      <c r="L3377" s="49">
        <v>1154639.3345223505</v>
      </c>
      <c r="M3377" s="50">
        <f t="shared" si="62"/>
        <v>46</v>
      </c>
      <c r="N3377" s="68" t="s">
        <v>349</v>
      </c>
    </row>
    <row r="3378" spans="1:14" ht="75" customHeight="1" x14ac:dyDescent="0.25">
      <c r="A3378" s="86">
        <v>3370</v>
      </c>
      <c r="B3378" s="50" t="s">
        <v>3231</v>
      </c>
      <c r="C3378" s="69" t="s">
        <v>3232</v>
      </c>
      <c r="D3378" s="69" t="s">
        <v>23</v>
      </c>
      <c r="E3378" s="69" t="s">
        <v>106</v>
      </c>
      <c r="F3378" s="69" t="s">
        <v>3299</v>
      </c>
      <c r="G3378" s="69" t="s">
        <v>2945</v>
      </c>
      <c r="H3378" s="47">
        <v>30</v>
      </c>
      <c r="I3378" s="48">
        <v>0</v>
      </c>
      <c r="J3378" s="50" t="s">
        <v>81</v>
      </c>
      <c r="K3378" s="49">
        <v>1020267.83</v>
      </c>
      <c r="L3378" s="49">
        <v>1166468.77324298</v>
      </c>
      <c r="M3378" s="50">
        <f t="shared" si="62"/>
        <v>47</v>
      </c>
      <c r="N3378" s="68" t="s">
        <v>349</v>
      </c>
    </row>
    <row r="3379" spans="1:14" ht="75" customHeight="1" x14ac:dyDescent="0.25">
      <c r="A3379" s="86">
        <v>3371</v>
      </c>
      <c r="B3379" s="50" t="s">
        <v>3231</v>
      </c>
      <c r="C3379" s="69" t="s">
        <v>3232</v>
      </c>
      <c r="D3379" s="69" t="s">
        <v>23</v>
      </c>
      <c r="E3379" s="69" t="s">
        <v>106</v>
      </c>
      <c r="F3379" s="69" t="s">
        <v>3300</v>
      </c>
      <c r="G3379" s="87" t="s">
        <v>2979</v>
      </c>
      <c r="H3379" s="47">
        <v>30</v>
      </c>
      <c r="I3379" s="48">
        <v>0</v>
      </c>
      <c r="J3379" s="50" t="s">
        <v>81</v>
      </c>
      <c r="K3379" s="49">
        <v>1024039.93</v>
      </c>
      <c r="L3379" s="49">
        <v>1170781.4024665733</v>
      </c>
      <c r="M3379" s="50">
        <f t="shared" si="62"/>
        <v>48</v>
      </c>
      <c r="N3379" s="68" t="s">
        <v>349</v>
      </c>
    </row>
    <row r="3380" spans="1:14" ht="75" customHeight="1" x14ac:dyDescent="0.25">
      <c r="A3380" s="86">
        <v>3372</v>
      </c>
      <c r="B3380" s="50" t="s">
        <v>3231</v>
      </c>
      <c r="C3380" s="69" t="s">
        <v>3232</v>
      </c>
      <c r="D3380" s="69" t="s">
        <v>23</v>
      </c>
      <c r="E3380" s="69" t="s">
        <v>106</v>
      </c>
      <c r="F3380" s="69" t="s">
        <v>3301</v>
      </c>
      <c r="G3380" s="69" t="s">
        <v>2947</v>
      </c>
      <c r="H3380" s="47">
        <v>30</v>
      </c>
      <c r="I3380" s="48">
        <v>0</v>
      </c>
      <c r="J3380" s="50" t="s">
        <v>81</v>
      </c>
      <c r="K3380" s="49">
        <v>1043763.75</v>
      </c>
      <c r="L3380" s="49">
        <v>1193331.5794324246</v>
      </c>
      <c r="M3380" s="50">
        <f t="shared" si="62"/>
        <v>49</v>
      </c>
      <c r="N3380" s="68" t="s">
        <v>349</v>
      </c>
    </row>
    <row r="3381" spans="1:14" ht="75" customHeight="1" x14ac:dyDescent="0.25">
      <c r="A3381" s="86">
        <v>3373</v>
      </c>
      <c r="B3381" s="50" t="s">
        <v>3231</v>
      </c>
      <c r="C3381" s="69" t="s">
        <v>3232</v>
      </c>
      <c r="D3381" s="69" t="s">
        <v>13</v>
      </c>
      <c r="E3381" s="69" t="s">
        <v>867</v>
      </c>
      <c r="F3381" s="87" t="s">
        <v>3302</v>
      </c>
      <c r="G3381" s="87" t="s">
        <v>3303</v>
      </c>
      <c r="H3381" s="47">
        <v>180</v>
      </c>
      <c r="I3381" s="48">
        <v>238</v>
      </c>
      <c r="J3381" s="50" t="s">
        <v>81</v>
      </c>
      <c r="K3381" s="49">
        <v>1025659.3112999999</v>
      </c>
      <c r="L3381" s="49">
        <v>1153717.8691623742</v>
      </c>
      <c r="M3381" s="50">
        <f t="shared" si="62"/>
        <v>50</v>
      </c>
      <c r="N3381" s="68" t="s">
        <v>349</v>
      </c>
    </row>
    <row r="3382" spans="1:14" ht="75" customHeight="1" x14ac:dyDescent="0.25">
      <c r="A3382" s="86">
        <v>3374</v>
      </c>
      <c r="B3382" s="50" t="s">
        <v>3231</v>
      </c>
      <c r="C3382" s="69" t="s">
        <v>3232</v>
      </c>
      <c r="D3382" s="69" t="s">
        <v>23</v>
      </c>
      <c r="E3382" s="69" t="s">
        <v>106</v>
      </c>
      <c r="F3382" s="69" t="s">
        <v>3304</v>
      </c>
      <c r="G3382" s="69" t="s">
        <v>3031</v>
      </c>
      <c r="H3382" s="47">
        <v>30</v>
      </c>
      <c r="I3382" s="48">
        <v>0</v>
      </c>
      <c r="J3382" s="50" t="s">
        <v>81</v>
      </c>
      <c r="K3382" s="49">
        <v>1053351.3</v>
      </c>
      <c r="L3382" s="49">
        <v>1204292.9930515387</v>
      </c>
      <c r="M3382" s="50">
        <f t="shared" si="62"/>
        <v>51</v>
      </c>
      <c r="N3382" s="68" t="s">
        <v>349</v>
      </c>
    </row>
    <row r="3383" spans="1:14" ht="75" customHeight="1" x14ac:dyDescent="0.25">
      <c r="A3383" s="86">
        <v>3375</v>
      </c>
      <c r="B3383" s="50" t="s">
        <v>3231</v>
      </c>
      <c r="C3383" s="69" t="s">
        <v>3232</v>
      </c>
      <c r="D3383" s="69" t="s">
        <v>23</v>
      </c>
      <c r="E3383" s="69" t="s">
        <v>106</v>
      </c>
      <c r="F3383" s="69" t="s">
        <v>3305</v>
      </c>
      <c r="G3383" s="69" t="s">
        <v>3033</v>
      </c>
      <c r="H3383" s="47">
        <v>30</v>
      </c>
      <c r="I3383" s="48">
        <v>0</v>
      </c>
      <c r="J3383" s="50" t="s">
        <v>81</v>
      </c>
      <c r="K3383" s="49">
        <v>1086346.72</v>
      </c>
      <c r="L3383" s="49">
        <v>1242016.5455916955</v>
      </c>
      <c r="M3383" s="50">
        <f t="shared" si="62"/>
        <v>52</v>
      </c>
      <c r="N3383" s="68" t="s">
        <v>349</v>
      </c>
    </row>
    <row r="3384" spans="1:14" ht="75" customHeight="1" x14ac:dyDescent="0.25">
      <c r="A3384" s="86">
        <v>3376</v>
      </c>
      <c r="B3384" s="50" t="s">
        <v>3231</v>
      </c>
      <c r="C3384" s="69" t="s">
        <v>3232</v>
      </c>
      <c r="D3384" s="69" t="s">
        <v>13</v>
      </c>
      <c r="E3384" s="69" t="s">
        <v>867</v>
      </c>
      <c r="F3384" s="87" t="s">
        <v>3306</v>
      </c>
      <c r="G3384" s="87" t="s">
        <v>3307</v>
      </c>
      <c r="H3384" s="47">
        <v>180</v>
      </c>
      <c r="I3384" s="48">
        <v>238</v>
      </c>
      <c r="J3384" s="50" t="s">
        <v>81</v>
      </c>
      <c r="K3384" s="49">
        <v>1092806.7612999999</v>
      </c>
      <c r="L3384" s="49">
        <v>1229249.005164539</v>
      </c>
      <c r="M3384" s="50">
        <f t="shared" si="62"/>
        <v>53</v>
      </c>
      <c r="N3384" s="68" t="s">
        <v>349</v>
      </c>
    </row>
    <row r="3385" spans="1:14" ht="75" customHeight="1" x14ac:dyDescent="0.25">
      <c r="A3385" s="86">
        <v>3377</v>
      </c>
      <c r="B3385" s="50" t="s">
        <v>3231</v>
      </c>
      <c r="C3385" s="69" t="s">
        <v>3232</v>
      </c>
      <c r="D3385" s="69" t="s">
        <v>23</v>
      </c>
      <c r="E3385" s="69" t="s">
        <v>106</v>
      </c>
      <c r="F3385" s="69" t="s">
        <v>3308</v>
      </c>
      <c r="G3385" s="69" t="s">
        <v>3033</v>
      </c>
      <c r="H3385" s="47">
        <v>30</v>
      </c>
      <c r="I3385" s="48">
        <v>0</v>
      </c>
      <c r="J3385" s="50" t="s">
        <v>81</v>
      </c>
      <c r="K3385" s="49">
        <v>1133911.8700000001</v>
      </c>
      <c r="L3385" s="49">
        <v>1296397.6213623765</v>
      </c>
      <c r="M3385" s="50">
        <f t="shared" si="62"/>
        <v>54</v>
      </c>
      <c r="N3385" s="68" t="s">
        <v>349</v>
      </c>
    </row>
    <row r="3386" spans="1:14" ht="75" customHeight="1" x14ac:dyDescent="0.25">
      <c r="A3386" s="86">
        <v>3378</v>
      </c>
      <c r="B3386" s="50" t="s">
        <v>3231</v>
      </c>
      <c r="C3386" s="69" t="s">
        <v>3232</v>
      </c>
      <c r="D3386" s="69" t="s">
        <v>23</v>
      </c>
      <c r="E3386" s="69" t="s">
        <v>106</v>
      </c>
      <c r="F3386" s="69" t="s">
        <v>3309</v>
      </c>
      <c r="G3386" s="87" t="s">
        <v>3310</v>
      </c>
      <c r="H3386" s="47">
        <v>30</v>
      </c>
      <c r="I3386" s="48">
        <v>0</v>
      </c>
      <c r="J3386" s="50" t="s">
        <v>81</v>
      </c>
      <c r="K3386" s="49">
        <v>1307232.69</v>
      </c>
      <c r="L3386" s="49">
        <v>1494554.7310331455</v>
      </c>
      <c r="M3386" s="50">
        <f t="shared" si="62"/>
        <v>55</v>
      </c>
      <c r="N3386" s="68" t="s">
        <v>349</v>
      </c>
    </row>
    <row r="3387" spans="1:14" ht="75" customHeight="1" x14ac:dyDescent="0.25">
      <c r="A3387" s="86">
        <v>3379</v>
      </c>
      <c r="B3387" s="50" t="s">
        <v>3231</v>
      </c>
      <c r="C3387" s="69" t="s">
        <v>3232</v>
      </c>
      <c r="D3387" s="69" t="s">
        <v>23</v>
      </c>
      <c r="E3387" s="69" t="s">
        <v>106</v>
      </c>
      <c r="F3387" s="69" t="s">
        <v>3311</v>
      </c>
      <c r="G3387" s="69" t="s">
        <v>3036</v>
      </c>
      <c r="H3387" s="47">
        <v>30</v>
      </c>
      <c r="I3387" s="48">
        <v>0</v>
      </c>
      <c r="J3387" s="50" t="s">
        <v>81</v>
      </c>
      <c r="K3387" s="49">
        <v>1332619.52</v>
      </c>
      <c r="L3387" s="49">
        <v>1523579.4082560153</v>
      </c>
      <c r="M3387" s="50">
        <f t="shared" si="62"/>
        <v>56</v>
      </c>
      <c r="N3387" s="68" t="s">
        <v>349</v>
      </c>
    </row>
    <row r="3388" spans="1:14" ht="75" customHeight="1" x14ac:dyDescent="0.25">
      <c r="A3388" s="86">
        <v>3380</v>
      </c>
      <c r="B3388" s="50" t="s">
        <v>3312</v>
      </c>
      <c r="C3388" s="69" t="s">
        <v>3313</v>
      </c>
      <c r="D3388" s="69" t="s">
        <v>1691</v>
      </c>
      <c r="E3388" s="69" t="s">
        <v>3226</v>
      </c>
      <c r="F3388" s="69" t="s">
        <v>3227</v>
      </c>
      <c r="G3388" s="87" t="s">
        <v>3228</v>
      </c>
      <c r="H3388" s="47" t="s">
        <v>3015</v>
      </c>
      <c r="I3388" s="48">
        <v>196</v>
      </c>
      <c r="J3388" s="50" t="s">
        <v>3190</v>
      </c>
      <c r="K3388" s="49">
        <v>924100</v>
      </c>
      <c r="L3388" s="49">
        <v>924099.99999999988</v>
      </c>
      <c r="M3388" s="50">
        <f t="shared" si="62"/>
        <v>1</v>
      </c>
      <c r="N3388" s="68" t="s">
        <v>349</v>
      </c>
    </row>
    <row r="3389" spans="1:14" ht="75" customHeight="1" x14ac:dyDescent="0.25">
      <c r="A3389" s="86">
        <v>3381</v>
      </c>
      <c r="B3389" s="50" t="s">
        <v>3312</v>
      </c>
      <c r="C3389" s="69" t="s">
        <v>3313</v>
      </c>
      <c r="D3389" s="69" t="s">
        <v>1691</v>
      </c>
      <c r="E3389" s="69" t="s">
        <v>3226</v>
      </c>
      <c r="F3389" s="69" t="s">
        <v>3227</v>
      </c>
      <c r="G3389" s="87" t="s">
        <v>2945</v>
      </c>
      <c r="H3389" s="47" t="s">
        <v>3015</v>
      </c>
      <c r="I3389" s="48">
        <v>196</v>
      </c>
      <c r="J3389" s="50" t="s">
        <v>3190</v>
      </c>
      <c r="K3389" s="49">
        <v>924100</v>
      </c>
      <c r="L3389" s="49">
        <v>924099.99999999988</v>
      </c>
      <c r="M3389" s="50">
        <f t="shared" ref="M3389:M3452" si="63">IF(B3389=B3388,M3388+1,1)</f>
        <v>2</v>
      </c>
      <c r="N3389" s="68" t="s">
        <v>349</v>
      </c>
    </row>
    <row r="3390" spans="1:14" ht="75" customHeight="1" x14ac:dyDescent="0.25">
      <c r="A3390" s="86">
        <v>3382</v>
      </c>
      <c r="B3390" s="50" t="s">
        <v>3314</v>
      </c>
      <c r="C3390" s="69" t="s">
        <v>3315</v>
      </c>
      <c r="D3390" s="54" t="s">
        <v>9</v>
      </c>
      <c r="E3390" s="87" t="s">
        <v>3166</v>
      </c>
      <c r="F3390" s="69" t="s">
        <v>3316</v>
      </c>
      <c r="G3390" s="69" t="s">
        <v>3317</v>
      </c>
      <c r="H3390" s="91" t="s">
        <v>492</v>
      </c>
      <c r="I3390" s="91">
        <v>199</v>
      </c>
      <c r="J3390" s="91" t="s">
        <v>3008</v>
      </c>
      <c r="K3390" s="111">
        <v>550000</v>
      </c>
      <c r="L3390" s="49">
        <v>628025.01583903003</v>
      </c>
      <c r="M3390" s="50">
        <f t="shared" si="63"/>
        <v>1</v>
      </c>
      <c r="N3390" s="68" t="s">
        <v>349</v>
      </c>
    </row>
    <row r="3391" spans="1:14" ht="75" customHeight="1" x14ac:dyDescent="0.25">
      <c r="A3391" s="86">
        <v>3383</v>
      </c>
      <c r="B3391" s="50" t="s">
        <v>3314</v>
      </c>
      <c r="C3391" s="69" t="s">
        <v>3315</v>
      </c>
      <c r="D3391" s="54" t="s">
        <v>9</v>
      </c>
      <c r="E3391" s="87" t="s">
        <v>3166</v>
      </c>
      <c r="F3391" s="69" t="s">
        <v>3318</v>
      </c>
      <c r="G3391" s="69" t="s">
        <v>3319</v>
      </c>
      <c r="H3391" s="91" t="s">
        <v>492</v>
      </c>
      <c r="I3391" s="91">
        <v>199</v>
      </c>
      <c r="J3391" s="91" t="s">
        <v>3008</v>
      </c>
      <c r="K3391" s="111">
        <v>620000</v>
      </c>
      <c r="L3391" s="49">
        <v>707955.47240036097</v>
      </c>
      <c r="M3391" s="50">
        <f t="shared" si="63"/>
        <v>2</v>
      </c>
      <c r="N3391" s="68" t="s">
        <v>349</v>
      </c>
    </row>
    <row r="3392" spans="1:14" ht="75" customHeight="1" x14ac:dyDescent="0.25">
      <c r="A3392" s="86">
        <v>3384</v>
      </c>
      <c r="B3392" s="50" t="s">
        <v>3314</v>
      </c>
      <c r="C3392" s="69" t="s">
        <v>3315</v>
      </c>
      <c r="D3392" s="69" t="s">
        <v>1691</v>
      </c>
      <c r="E3392" s="69" t="s">
        <v>3226</v>
      </c>
      <c r="F3392" s="69" t="s">
        <v>3227</v>
      </c>
      <c r="G3392" s="87" t="s">
        <v>3228</v>
      </c>
      <c r="H3392" s="47" t="s">
        <v>3015</v>
      </c>
      <c r="I3392" s="48">
        <v>196</v>
      </c>
      <c r="J3392" s="50" t="s">
        <v>3190</v>
      </c>
      <c r="K3392" s="49">
        <v>924100</v>
      </c>
      <c r="L3392" s="49">
        <v>924099.99999999988</v>
      </c>
      <c r="M3392" s="50">
        <f t="shared" si="63"/>
        <v>3</v>
      </c>
      <c r="N3392" s="68" t="s">
        <v>349</v>
      </c>
    </row>
    <row r="3393" spans="1:14" ht="75" customHeight="1" x14ac:dyDescent="0.25">
      <c r="A3393" s="86">
        <v>3385</v>
      </c>
      <c r="B3393" s="50" t="s">
        <v>3314</v>
      </c>
      <c r="C3393" s="69" t="s">
        <v>3315</v>
      </c>
      <c r="D3393" s="69" t="s">
        <v>1691</v>
      </c>
      <c r="E3393" s="69" t="s">
        <v>3226</v>
      </c>
      <c r="F3393" s="69" t="s">
        <v>3227</v>
      </c>
      <c r="G3393" s="69" t="s">
        <v>2945</v>
      </c>
      <c r="H3393" s="50" t="s">
        <v>3015</v>
      </c>
      <c r="I3393" s="48">
        <v>196</v>
      </c>
      <c r="J3393" s="50" t="s">
        <v>3190</v>
      </c>
      <c r="K3393" s="49">
        <v>924100</v>
      </c>
      <c r="L3393" s="49">
        <v>924099.99999999988</v>
      </c>
      <c r="M3393" s="50">
        <f t="shared" si="63"/>
        <v>4</v>
      </c>
      <c r="N3393" s="68" t="s">
        <v>349</v>
      </c>
    </row>
    <row r="3394" spans="1:14" ht="75" customHeight="1" x14ac:dyDescent="0.25">
      <c r="A3394" s="86">
        <v>3386</v>
      </c>
      <c r="B3394" s="50" t="s">
        <v>3320</v>
      </c>
      <c r="C3394" s="69" t="s">
        <v>3321</v>
      </c>
      <c r="D3394" s="69" t="s">
        <v>76</v>
      </c>
      <c r="E3394" s="69" t="s">
        <v>77</v>
      </c>
      <c r="F3394" s="69" t="s">
        <v>3322</v>
      </c>
      <c r="G3394" s="87" t="s">
        <v>3323</v>
      </c>
      <c r="H3394" s="47" t="s">
        <v>80</v>
      </c>
      <c r="I3394" s="48" t="s">
        <v>81</v>
      </c>
      <c r="J3394" s="50" t="s">
        <v>81</v>
      </c>
      <c r="K3394" s="49">
        <v>571470.64999999991</v>
      </c>
      <c r="L3394" s="49">
        <v>571470.64999999991</v>
      </c>
      <c r="M3394" s="50">
        <f t="shared" si="63"/>
        <v>1</v>
      </c>
      <c r="N3394" s="68" t="s">
        <v>349</v>
      </c>
    </row>
    <row r="3395" spans="1:14" ht="75" customHeight="1" x14ac:dyDescent="0.25">
      <c r="A3395" s="86">
        <v>3387</v>
      </c>
      <c r="B3395" s="50" t="s">
        <v>3320</v>
      </c>
      <c r="C3395" s="69" t="s">
        <v>3321</v>
      </c>
      <c r="D3395" s="69" t="s">
        <v>76</v>
      </c>
      <c r="E3395" s="69" t="s">
        <v>77</v>
      </c>
      <c r="F3395" s="69" t="s">
        <v>3324</v>
      </c>
      <c r="G3395" s="87" t="s">
        <v>3325</v>
      </c>
      <c r="H3395" s="47" t="s">
        <v>80</v>
      </c>
      <c r="I3395" s="48" t="s">
        <v>81</v>
      </c>
      <c r="J3395" s="50" t="s">
        <v>81</v>
      </c>
      <c r="K3395" s="49">
        <v>581441.14999999991</v>
      </c>
      <c r="L3395" s="49">
        <v>581441.14999999991</v>
      </c>
      <c r="M3395" s="50">
        <f t="shared" si="63"/>
        <v>2</v>
      </c>
      <c r="N3395" s="68" t="s">
        <v>349</v>
      </c>
    </row>
    <row r="3396" spans="1:14" ht="75" customHeight="1" x14ac:dyDescent="0.25">
      <c r="A3396" s="86">
        <v>3388</v>
      </c>
      <c r="B3396" s="50" t="s">
        <v>3320</v>
      </c>
      <c r="C3396" s="69" t="s">
        <v>3321</v>
      </c>
      <c r="D3396" s="69" t="s">
        <v>24</v>
      </c>
      <c r="E3396" s="69" t="s">
        <v>2162</v>
      </c>
      <c r="F3396" s="115" t="s">
        <v>3065</v>
      </c>
      <c r="G3396" s="115" t="s">
        <v>3065</v>
      </c>
      <c r="H3396" s="47">
        <v>10</v>
      </c>
      <c r="I3396" s="48" t="s">
        <v>3066</v>
      </c>
      <c r="J3396" s="50" t="s">
        <v>2009</v>
      </c>
      <c r="K3396" s="46">
        <f>(756864+15000)*1.15</f>
        <v>887643.6</v>
      </c>
      <c r="L3396" s="49">
        <v>1014839.9378317971</v>
      </c>
      <c r="M3396" s="50">
        <f t="shared" si="63"/>
        <v>3</v>
      </c>
      <c r="N3396" s="68" t="s">
        <v>349</v>
      </c>
    </row>
    <row r="3397" spans="1:14" ht="75" customHeight="1" x14ac:dyDescent="0.25">
      <c r="A3397" s="86">
        <v>3389</v>
      </c>
      <c r="B3397" s="50" t="s">
        <v>3320</v>
      </c>
      <c r="C3397" s="69" t="s">
        <v>3321</v>
      </c>
      <c r="D3397" s="69" t="s">
        <v>24</v>
      </c>
      <c r="E3397" s="69" t="s">
        <v>2162</v>
      </c>
      <c r="F3397" s="115" t="s">
        <v>3326</v>
      </c>
      <c r="G3397" s="115" t="s">
        <v>3326</v>
      </c>
      <c r="H3397" s="47">
        <v>10</v>
      </c>
      <c r="I3397" s="48" t="s">
        <v>3066</v>
      </c>
      <c r="J3397" s="50" t="s">
        <v>2009</v>
      </c>
      <c r="K3397" s="46">
        <f>(823094+15000)*1.15</f>
        <v>963808.1</v>
      </c>
      <c r="L3397" s="49">
        <v>1101918.5541198996</v>
      </c>
      <c r="M3397" s="50">
        <f t="shared" si="63"/>
        <v>4</v>
      </c>
      <c r="N3397" s="68" t="s">
        <v>349</v>
      </c>
    </row>
    <row r="3398" spans="1:14" ht="75" customHeight="1" x14ac:dyDescent="0.25">
      <c r="A3398" s="86">
        <v>3390</v>
      </c>
      <c r="B3398" s="50" t="s">
        <v>3327</v>
      </c>
      <c r="C3398" s="69" t="s">
        <v>3328</v>
      </c>
      <c r="D3398" s="69" t="s">
        <v>76</v>
      </c>
      <c r="E3398" s="69" t="s">
        <v>77</v>
      </c>
      <c r="F3398" s="69" t="s">
        <v>3329</v>
      </c>
      <c r="G3398" s="87" t="s">
        <v>3330</v>
      </c>
      <c r="H3398" s="47" t="s">
        <v>80</v>
      </c>
      <c r="I3398" s="48" t="s">
        <v>81</v>
      </c>
      <c r="J3398" s="50" t="s">
        <v>81</v>
      </c>
      <c r="K3398" s="49">
        <v>611651.65</v>
      </c>
      <c r="L3398" s="49">
        <v>611651.64999999991</v>
      </c>
      <c r="M3398" s="50">
        <f t="shared" si="63"/>
        <v>1</v>
      </c>
      <c r="N3398" s="68" t="s">
        <v>349</v>
      </c>
    </row>
    <row r="3399" spans="1:14" ht="75" customHeight="1" x14ac:dyDescent="0.25">
      <c r="A3399" s="86">
        <v>3391</v>
      </c>
      <c r="B3399" s="50" t="s">
        <v>3327</v>
      </c>
      <c r="C3399" s="69" t="s">
        <v>3328</v>
      </c>
      <c r="D3399" s="69" t="s">
        <v>24</v>
      </c>
      <c r="E3399" s="69" t="s">
        <v>2162</v>
      </c>
      <c r="F3399" s="115" t="s">
        <v>3065</v>
      </c>
      <c r="G3399" s="115" t="s">
        <v>3065</v>
      </c>
      <c r="H3399" s="47">
        <v>10</v>
      </c>
      <c r="I3399" s="48" t="s">
        <v>3066</v>
      </c>
      <c r="J3399" s="50" t="s">
        <v>2009</v>
      </c>
      <c r="K3399" s="46">
        <f>(756864+15000)*1.15</f>
        <v>887643.6</v>
      </c>
      <c r="L3399" s="49">
        <v>1014839.9378317971</v>
      </c>
      <c r="M3399" s="50">
        <f t="shared" si="63"/>
        <v>2</v>
      </c>
      <c r="N3399" s="68" t="s">
        <v>349</v>
      </c>
    </row>
    <row r="3400" spans="1:14" ht="75" customHeight="1" x14ac:dyDescent="0.25">
      <c r="A3400" s="86">
        <v>3392</v>
      </c>
      <c r="B3400" s="50" t="s">
        <v>3327</v>
      </c>
      <c r="C3400" s="69" t="s">
        <v>3328</v>
      </c>
      <c r="D3400" s="69" t="s">
        <v>24</v>
      </c>
      <c r="E3400" s="69" t="s">
        <v>2162</v>
      </c>
      <c r="F3400" s="115" t="s">
        <v>3326</v>
      </c>
      <c r="G3400" s="115" t="s">
        <v>3326</v>
      </c>
      <c r="H3400" s="47">
        <v>10</v>
      </c>
      <c r="I3400" s="48" t="s">
        <v>3066</v>
      </c>
      <c r="J3400" s="50" t="s">
        <v>2009</v>
      </c>
      <c r="K3400" s="46">
        <f>(823094+15000)*1.15</f>
        <v>963808.1</v>
      </c>
      <c r="L3400" s="49">
        <v>1101918.5541198996</v>
      </c>
      <c r="M3400" s="50">
        <f t="shared" si="63"/>
        <v>3</v>
      </c>
      <c r="N3400" s="68" t="s">
        <v>349</v>
      </c>
    </row>
    <row r="3401" spans="1:14" ht="75" customHeight="1" x14ac:dyDescent="0.25">
      <c r="A3401" s="86">
        <v>3393</v>
      </c>
      <c r="B3401" s="50" t="s">
        <v>3327</v>
      </c>
      <c r="C3401" s="69" t="s">
        <v>3328</v>
      </c>
      <c r="D3401" s="69" t="s">
        <v>24</v>
      </c>
      <c r="E3401" s="69" t="s">
        <v>2162</v>
      </c>
      <c r="F3401" s="69" t="s">
        <v>3104</v>
      </c>
      <c r="G3401" s="69" t="s">
        <v>3104</v>
      </c>
      <c r="H3401" s="47">
        <v>10</v>
      </c>
      <c r="I3401" s="48" t="s">
        <v>1668</v>
      </c>
      <c r="J3401" s="50" t="s">
        <v>2009</v>
      </c>
      <c r="K3401" s="46">
        <f>(868824+15000)*1.15</f>
        <v>1016397.6</v>
      </c>
      <c r="L3401" s="49">
        <v>1162043.9523209403</v>
      </c>
      <c r="M3401" s="50">
        <f t="shared" si="63"/>
        <v>4</v>
      </c>
      <c r="N3401" s="68" t="s">
        <v>349</v>
      </c>
    </row>
    <row r="3402" spans="1:14" ht="75" customHeight="1" x14ac:dyDescent="0.25">
      <c r="A3402" s="86">
        <v>3394</v>
      </c>
      <c r="B3402" s="50" t="s">
        <v>3327</v>
      </c>
      <c r="C3402" s="69" t="s">
        <v>3328</v>
      </c>
      <c r="D3402" s="69" t="s">
        <v>24</v>
      </c>
      <c r="E3402" s="69" t="s">
        <v>2162</v>
      </c>
      <c r="F3402" s="115" t="s">
        <v>3331</v>
      </c>
      <c r="G3402" s="115" t="s">
        <v>3331</v>
      </c>
      <c r="H3402" s="47">
        <v>10</v>
      </c>
      <c r="I3402" s="48" t="s">
        <v>1668</v>
      </c>
      <c r="J3402" s="50" t="s">
        <v>2009</v>
      </c>
      <c r="K3402" s="46">
        <f>(1504978+15000)*1.15</f>
        <v>1747974.7</v>
      </c>
      <c r="L3402" s="49">
        <v>1998453.5864163886</v>
      </c>
      <c r="M3402" s="50">
        <f t="shared" si="63"/>
        <v>5</v>
      </c>
      <c r="N3402" s="68" t="s">
        <v>349</v>
      </c>
    </row>
    <row r="3403" spans="1:14" ht="75" customHeight="1" x14ac:dyDescent="0.25">
      <c r="A3403" s="86">
        <v>3395</v>
      </c>
      <c r="B3403" s="50" t="s">
        <v>3332</v>
      </c>
      <c r="C3403" s="69" t="s">
        <v>3333</v>
      </c>
      <c r="D3403" s="69" t="s">
        <v>3334</v>
      </c>
      <c r="E3403" s="69" t="s">
        <v>3335</v>
      </c>
      <c r="F3403" s="69" t="s">
        <v>3336</v>
      </c>
      <c r="G3403" s="87" t="s">
        <v>81</v>
      </c>
      <c r="H3403" s="47" t="s">
        <v>3337</v>
      </c>
      <c r="I3403" s="48" t="s">
        <v>176</v>
      </c>
      <c r="J3403" s="50"/>
      <c r="K3403" s="97">
        <v>158000</v>
      </c>
      <c r="L3403" s="49">
        <v>166415.91540328154</v>
      </c>
      <c r="M3403" s="50">
        <f t="shared" si="63"/>
        <v>1</v>
      </c>
      <c r="N3403" s="68" t="s">
        <v>349</v>
      </c>
    </row>
    <row r="3404" spans="1:14" ht="75" customHeight="1" x14ac:dyDescent="0.25">
      <c r="A3404" s="86">
        <v>3396</v>
      </c>
      <c r="B3404" s="50" t="s">
        <v>3332</v>
      </c>
      <c r="C3404" s="69" t="s">
        <v>3333</v>
      </c>
      <c r="D3404" s="69" t="s">
        <v>3334</v>
      </c>
      <c r="E3404" s="69" t="s">
        <v>3335</v>
      </c>
      <c r="F3404" s="69" t="s">
        <v>3338</v>
      </c>
      <c r="G3404" s="87" t="s">
        <v>81</v>
      </c>
      <c r="H3404" s="47" t="s">
        <v>3337</v>
      </c>
      <c r="I3404" s="48" t="s">
        <v>176</v>
      </c>
      <c r="J3404" s="50"/>
      <c r="K3404" s="97">
        <v>205000</v>
      </c>
      <c r="L3404" s="49">
        <v>215919.38390932098</v>
      </c>
      <c r="M3404" s="50">
        <f t="shared" si="63"/>
        <v>2</v>
      </c>
      <c r="N3404" s="68" t="s">
        <v>349</v>
      </c>
    </row>
    <row r="3405" spans="1:14" ht="75" customHeight="1" x14ac:dyDescent="0.25">
      <c r="A3405" s="86">
        <v>3397</v>
      </c>
      <c r="B3405" s="50" t="s">
        <v>3339</v>
      </c>
      <c r="C3405" s="69" t="s">
        <v>3340</v>
      </c>
      <c r="D3405" s="69" t="s">
        <v>3334</v>
      </c>
      <c r="E3405" s="69" t="s">
        <v>3341</v>
      </c>
      <c r="F3405" s="69" t="s">
        <v>3342</v>
      </c>
      <c r="G3405" s="87" t="s">
        <v>81</v>
      </c>
      <c r="H3405" s="47" t="s">
        <v>3337</v>
      </c>
      <c r="I3405" s="48" t="s">
        <v>176</v>
      </c>
      <c r="J3405" s="50"/>
      <c r="K3405" s="97">
        <v>304500</v>
      </c>
      <c r="L3405" s="49">
        <v>320719.28000189381</v>
      </c>
      <c r="M3405" s="50">
        <f t="shared" si="63"/>
        <v>1</v>
      </c>
      <c r="N3405" s="68" t="s">
        <v>349</v>
      </c>
    </row>
    <row r="3406" spans="1:14" ht="75" customHeight="1" x14ac:dyDescent="0.25">
      <c r="A3406" s="86">
        <v>3398</v>
      </c>
      <c r="B3406" s="50" t="s">
        <v>3343</v>
      </c>
      <c r="C3406" s="69" t="s">
        <v>3344</v>
      </c>
      <c r="D3406" s="69" t="s">
        <v>3334</v>
      </c>
      <c r="E3406" s="69" t="s">
        <v>3341</v>
      </c>
      <c r="F3406" s="69" t="s">
        <v>3345</v>
      </c>
      <c r="G3406" s="87" t="s">
        <v>81</v>
      </c>
      <c r="H3406" s="47" t="s">
        <v>3337</v>
      </c>
      <c r="I3406" s="48" t="s">
        <v>176</v>
      </c>
      <c r="J3406" s="50"/>
      <c r="K3406" s="97">
        <v>378000</v>
      </c>
      <c r="L3406" s="49">
        <v>398134.27862304059</v>
      </c>
      <c r="M3406" s="50">
        <f t="shared" si="63"/>
        <v>1</v>
      </c>
      <c r="N3406" s="68" t="s">
        <v>349</v>
      </c>
    </row>
    <row r="3407" spans="1:14" ht="75" customHeight="1" x14ac:dyDescent="0.25">
      <c r="A3407" s="86">
        <v>3399</v>
      </c>
      <c r="B3407" s="50" t="s">
        <v>3346</v>
      </c>
      <c r="C3407" s="69" t="s">
        <v>3347</v>
      </c>
      <c r="D3407" s="69" t="s">
        <v>3334</v>
      </c>
      <c r="E3407" s="69" t="s">
        <v>3341</v>
      </c>
      <c r="F3407" s="69" t="s">
        <v>3348</v>
      </c>
      <c r="G3407" s="87" t="s">
        <v>81</v>
      </c>
      <c r="H3407" s="47" t="s">
        <v>3337</v>
      </c>
      <c r="I3407" s="48" t="s">
        <v>176</v>
      </c>
      <c r="J3407" s="50"/>
      <c r="K3407" s="97">
        <v>398000</v>
      </c>
      <c r="L3407" s="49">
        <v>419199.5843702915</v>
      </c>
      <c r="M3407" s="50">
        <f t="shared" si="63"/>
        <v>1</v>
      </c>
      <c r="N3407" s="68" t="s">
        <v>349</v>
      </c>
    </row>
    <row r="3408" spans="1:14" ht="75" customHeight="1" x14ac:dyDescent="0.25">
      <c r="A3408" s="86">
        <v>3400</v>
      </c>
      <c r="B3408" s="50" t="s">
        <v>3349</v>
      </c>
      <c r="C3408" s="69" t="s">
        <v>3350</v>
      </c>
      <c r="D3408" s="69" t="s">
        <v>3334</v>
      </c>
      <c r="E3408" s="69" t="s">
        <v>3341</v>
      </c>
      <c r="F3408" s="69" t="s">
        <v>3351</v>
      </c>
      <c r="G3408" s="87" t="s">
        <v>81</v>
      </c>
      <c r="H3408" s="47" t="s">
        <v>1337</v>
      </c>
      <c r="I3408" s="48" t="s">
        <v>176</v>
      </c>
      <c r="J3408" s="50"/>
      <c r="K3408" s="97">
        <v>504000</v>
      </c>
      <c r="L3408" s="49">
        <v>530845.7048307209</v>
      </c>
      <c r="M3408" s="50">
        <f t="shared" si="63"/>
        <v>1</v>
      </c>
      <c r="N3408" s="68" t="s">
        <v>349</v>
      </c>
    </row>
    <row r="3409" spans="1:14" ht="75" customHeight="1" x14ac:dyDescent="0.25">
      <c r="A3409" s="86">
        <v>3401</v>
      </c>
      <c r="B3409" s="50" t="s">
        <v>3352</v>
      </c>
      <c r="C3409" s="69" t="s">
        <v>3353</v>
      </c>
      <c r="D3409" s="69" t="s">
        <v>3334</v>
      </c>
      <c r="E3409" s="69" t="s">
        <v>3335</v>
      </c>
      <c r="F3409" s="69" t="s">
        <v>3354</v>
      </c>
      <c r="G3409" s="87" t="s">
        <v>81</v>
      </c>
      <c r="H3409" s="47" t="s">
        <v>1337</v>
      </c>
      <c r="I3409" s="48" t="s">
        <v>176</v>
      </c>
      <c r="J3409" s="50"/>
      <c r="K3409" s="97">
        <v>82950</v>
      </c>
      <c r="L3409" s="49">
        <v>87368.355586722828</v>
      </c>
      <c r="M3409" s="50">
        <f t="shared" si="63"/>
        <v>1</v>
      </c>
      <c r="N3409" s="68" t="s">
        <v>349</v>
      </c>
    </row>
    <row r="3410" spans="1:14" ht="75" customHeight="1" x14ac:dyDescent="0.25">
      <c r="A3410" s="86">
        <v>3402</v>
      </c>
      <c r="B3410" s="50" t="s">
        <v>3352</v>
      </c>
      <c r="C3410" s="69" t="s">
        <v>3353</v>
      </c>
      <c r="D3410" s="69" t="s">
        <v>10</v>
      </c>
      <c r="E3410" s="69" t="s">
        <v>85</v>
      </c>
      <c r="F3410" s="69" t="s">
        <v>3355</v>
      </c>
      <c r="G3410" s="87" t="s">
        <v>3356</v>
      </c>
      <c r="H3410" s="47">
        <v>150</v>
      </c>
      <c r="I3410" s="48" t="s">
        <v>88</v>
      </c>
      <c r="J3410" s="50"/>
      <c r="K3410" s="58">
        <v>126850</v>
      </c>
      <c r="L3410" s="49">
        <v>126849.99999999997</v>
      </c>
      <c r="M3410" s="50">
        <f t="shared" si="63"/>
        <v>2</v>
      </c>
      <c r="N3410" s="68" t="s">
        <v>349</v>
      </c>
    </row>
    <row r="3411" spans="1:14" ht="75" customHeight="1" x14ac:dyDescent="0.25">
      <c r="A3411" s="86">
        <v>3403</v>
      </c>
      <c r="B3411" s="50" t="s">
        <v>3352</v>
      </c>
      <c r="C3411" s="69" t="s">
        <v>3353</v>
      </c>
      <c r="D3411" s="69" t="s">
        <v>3357</v>
      </c>
      <c r="E3411" s="69" t="s">
        <v>85</v>
      </c>
      <c r="F3411" s="69" t="s">
        <v>3358</v>
      </c>
      <c r="G3411" s="87"/>
      <c r="H3411" s="47">
        <v>14</v>
      </c>
      <c r="I3411" s="48"/>
      <c r="J3411" s="50"/>
      <c r="K3411" s="119">
        <v>162992</v>
      </c>
      <c r="L3411" s="49">
        <v>162991.99999999997</v>
      </c>
      <c r="M3411" s="50">
        <f t="shared" si="63"/>
        <v>3</v>
      </c>
      <c r="N3411" s="68" t="s">
        <v>349</v>
      </c>
    </row>
    <row r="3412" spans="1:14" ht="75" customHeight="1" x14ac:dyDescent="0.25">
      <c r="A3412" s="86">
        <v>3404</v>
      </c>
      <c r="B3412" s="50" t="s">
        <v>3352</v>
      </c>
      <c r="C3412" s="69" t="s">
        <v>3353</v>
      </c>
      <c r="D3412" s="69" t="s">
        <v>3334</v>
      </c>
      <c r="E3412" s="69" t="s">
        <v>113</v>
      </c>
      <c r="F3412" s="69" t="s">
        <v>3359</v>
      </c>
      <c r="G3412" s="87" t="s">
        <v>81</v>
      </c>
      <c r="H3412" s="47" t="s">
        <v>1337</v>
      </c>
      <c r="I3412" s="48" t="s">
        <v>176</v>
      </c>
      <c r="J3412" s="50"/>
      <c r="K3412" s="97">
        <v>164950</v>
      </c>
      <c r="L3412" s="49">
        <v>173736.1091504512</v>
      </c>
      <c r="M3412" s="50">
        <f t="shared" si="63"/>
        <v>4</v>
      </c>
      <c r="N3412" s="68" t="s">
        <v>349</v>
      </c>
    </row>
    <row r="3413" spans="1:14" ht="75" customHeight="1" x14ac:dyDescent="0.25">
      <c r="A3413" s="86">
        <v>3405</v>
      </c>
      <c r="B3413" s="50" t="s">
        <v>3360</v>
      </c>
      <c r="C3413" s="69" t="s">
        <v>3361</v>
      </c>
      <c r="D3413" s="69" t="s">
        <v>3334</v>
      </c>
      <c r="E3413" s="69" t="s">
        <v>3335</v>
      </c>
      <c r="F3413" s="69" t="s">
        <v>3362</v>
      </c>
      <c r="G3413" s="87" t="s">
        <v>81</v>
      </c>
      <c r="H3413" s="47" t="s">
        <v>3363</v>
      </c>
      <c r="I3413" s="48" t="s">
        <v>176</v>
      </c>
      <c r="J3413" s="50"/>
      <c r="K3413" s="97">
        <v>93000</v>
      </c>
      <c r="L3413" s="49">
        <v>97953.671724716332</v>
      </c>
      <c r="M3413" s="50">
        <f t="shared" si="63"/>
        <v>1</v>
      </c>
      <c r="N3413" s="68" t="s">
        <v>349</v>
      </c>
    </row>
    <row r="3414" spans="1:14" ht="75" customHeight="1" x14ac:dyDescent="0.25">
      <c r="A3414" s="86">
        <v>3406</v>
      </c>
      <c r="B3414" s="50" t="s">
        <v>3360</v>
      </c>
      <c r="C3414" s="69" t="s">
        <v>3361</v>
      </c>
      <c r="D3414" s="69" t="s">
        <v>3334</v>
      </c>
      <c r="E3414" s="69" t="s">
        <v>3335</v>
      </c>
      <c r="F3414" s="69" t="s">
        <v>3364</v>
      </c>
      <c r="G3414" s="87" t="s">
        <v>81</v>
      </c>
      <c r="H3414" s="47" t="s">
        <v>1337</v>
      </c>
      <c r="I3414" s="48" t="s">
        <v>176</v>
      </c>
      <c r="J3414" s="50"/>
      <c r="K3414" s="97">
        <v>96950</v>
      </c>
      <c r="L3414" s="49">
        <v>102114.06960979839</v>
      </c>
      <c r="M3414" s="50">
        <f t="shared" si="63"/>
        <v>2</v>
      </c>
      <c r="N3414" s="68" t="s">
        <v>349</v>
      </c>
    </row>
    <row r="3415" spans="1:14" ht="75" customHeight="1" x14ac:dyDescent="0.25">
      <c r="A3415" s="86">
        <v>3407</v>
      </c>
      <c r="B3415" s="50" t="s">
        <v>3360</v>
      </c>
      <c r="C3415" s="69" t="s">
        <v>3361</v>
      </c>
      <c r="D3415" s="69" t="s">
        <v>10</v>
      </c>
      <c r="E3415" s="69" t="s">
        <v>85</v>
      </c>
      <c r="F3415" s="69" t="s">
        <v>3365</v>
      </c>
      <c r="G3415" s="87" t="s">
        <v>3366</v>
      </c>
      <c r="H3415" s="47">
        <v>150</v>
      </c>
      <c r="I3415" s="48" t="s">
        <v>88</v>
      </c>
      <c r="J3415" s="50"/>
      <c r="K3415" s="58">
        <v>193450</v>
      </c>
      <c r="L3415" s="49">
        <v>193450</v>
      </c>
      <c r="M3415" s="50">
        <f t="shared" si="63"/>
        <v>3</v>
      </c>
      <c r="N3415" s="68" t="s">
        <v>349</v>
      </c>
    </row>
    <row r="3416" spans="1:14" ht="75" customHeight="1" x14ac:dyDescent="0.25">
      <c r="A3416" s="86">
        <v>3408</v>
      </c>
      <c r="B3416" s="50" t="s">
        <v>3360</v>
      </c>
      <c r="C3416" s="69" t="s">
        <v>3361</v>
      </c>
      <c r="D3416" s="69" t="s">
        <v>3357</v>
      </c>
      <c r="E3416" s="69" t="s">
        <v>85</v>
      </c>
      <c r="F3416" s="69" t="s">
        <v>3367</v>
      </c>
      <c r="G3416" s="87"/>
      <c r="H3416" s="47">
        <v>14</v>
      </c>
      <c r="I3416" s="48"/>
      <c r="J3416" s="50"/>
      <c r="K3416" s="119">
        <v>218940</v>
      </c>
      <c r="L3416" s="49">
        <v>218939.99999999997</v>
      </c>
      <c r="M3416" s="50">
        <f t="shared" si="63"/>
        <v>4</v>
      </c>
      <c r="N3416" s="68" t="s">
        <v>349</v>
      </c>
    </row>
    <row r="3417" spans="1:14" ht="75" customHeight="1" x14ac:dyDescent="0.25">
      <c r="A3417" s="86">
        <v>3409</v>
      </c>
      <c r="B3417" s="50" t="s">
        <v>3368</v>
      </c>
      <c r="C3417" s="69" t="s">
        <v>3369</v>
      </c>
      <c r="D3417" s="69" t="s">
        <v>3357</v>
      </c>
      <c r="E3417" s="69" t="s">
        <v>85</v>
      </c>
      <c r="F3417" s="69" t="s">
        <v>3370</v>
      </c>
      <c r="G3417" s="87"/>
      <c r="H3417" s="47">
        <v>7</v>
      </c>
      <c r="I3417" s="48"/>
      <c r="J3417" s="50"/>
      <c r="K3417" s="119">
        <v>34725</v>
      </c>
      <c r="L3417" s="49">
        <v>34725</v>
      </c>
      <c r="M3417" s="50">
        <f t="shared" si="63"/>
        <v>1</v>
      </c>
      <c r="N3417" s="68" t="s">
        <v>349</v>
      </c>
    </row>
    <row r="3418" spans="1:14" ht="75" customHeight="1" x14ac:dyDescent="0.25">
      <c r="A3418" s="86">
        <v>3410</v>
      </c>
      <c r="B3418" s="50" t="s">
        <v>3368</v>
      </c>
      <c r="C3418" s="69" t="s">
        <v>3369</v>
      </c>
      <c r="D3418" s="69" t="s">
        <v>3334</v>
      </c>
      <c r="E3418" s="69" t="s">
        <v>113</v>
      </c>
      <c r="F3418" s="69" t="s">
        <v>3371</v>
      </c>
      <c r="G3418" s="87" t="s">
        <v>81</v>
      </c>
      <c r="H3418" s="47" t="s">
        <v>3337</v>
      </c>
      <c r="I3418" s="48" t="s">
        <v>81</v>
      </c>
      <c r="J3418" s="50"/>
      <c r="K3418" s="97">
        <v>39200</v>
      </c>
      <c r="L3418" s="49">
        <v>41287.999264611622</v>
      </c>
      <c r="M3418" s="50">
        <f t="shared" si="63"/>
        <v>2</v>
      </c>
      <c r="N3418" s="68" t="s">
        <v>349</v>
      </c>
    </row>
    <row r="3419" spans="1:14" ht="75" customHeight="1" x14ac:dyDescent="0.25">
      <c r="A3419" s="86">
        <v>3411</v>
      </c>
      <c r="B3419" s="50" t="s">
        <v>3368</v>
      </c>
      <c r="C3419" s="69" t="s">
        <v>3369</v>
      </c>
      <c r="D3419" s="69" t="s">
        <v>3357</v>
      </c>
      <c r="E3419" s="69" t="s">
        <v>85</v>
      </c>
      <c r="F3419" s="69" t="s">
        <v>3372</v>
      </c>
      <c r="G3419" s="87"/>
      <c r="H3419" s="47">
        <v>14</v>
      </c>
      <c r="I3419" s="48"/>
      <c r="J3419" s="50"/>
      <c r="K3419" s="119">
        <v>69696</v>
      </c>
      <c r="L3419" s="49">
        <v>69695.999999999985</v>
      </c>
      <c r="M3419" s="50">
        <f t="shared" si="63"/>
        <v>3</v>
      </c>
      <c r="N3419" s="68" t="s">
        <v>349</v>
      </c>
    </row>
    <row r="3420" spans="1:14" ht="75" customHeight="1" x14ac:dyDescent="0.25">
      <c r="A3420" s="86">
        <v>3412</v>
      </c>
      <c r="B3420" s="50" t="s">
        <v>3373</v>
      </c>
      <c r="C3420" s="69" t="s">
        <v>3374</v>
      </c>
      <c r="D3420" s="69" t="s">
        <v>3357</v>
      </c>
      <c r="E3420" s="69" t="s">
        <v>85</v>
      </c>
      <c r="F3420" s="69" t="s">
        <v>3375</v>
      </c>
      <c r="G3420" s="87"/>
      <c r="H3420" s="47">
        <v>12</v>
      </c>
      <c r="I3420" s="48"/>
      <c r="J3420" s="50"/>
      <c r="K3420" s="119">
        <v>43880</v>
      </c>
      <c r="L3420" s="49">
        <v>43880</v>
      </c>
      <c r="M3420" s="50">
        <f t="shared" si="63"/>
        <v>1</v>
      </c>
      <c r="N3420" s="68" t="s">
        <v>349</v>
      </c>
    </row>
    <row r="3421" spans="1:14" ht="75" customHeight="1" x14ac:dyDescent="0.25">
      <c r="A3421" s="86">
        <v>3413</v>
      </c>
      <c r="B3421" s="50" t="s">
        <v>3373</v>
      </c>
      <c r="C3421" s="69" t="s">
        <v>3374</v>
      </c>
      <c r="D3421" s="69" t="s">
        <v>10</v>
      </c>
      <c r="E3421" s="69" t="s">
        <v>85</v>
      </c>
      <c r="F3421" s="69" t="s">
        <v>3376</v>
      </c>
      <c r="G3421" s="87" t="s">
        <v>3377</v>
      </c>
      <c r="H3421" s="47">
        <v>150</v>
      </c>
      <c r="I3421" s="48" t="s">
        <v>88</v>
      </c>
      <c r="J3421" s="50"/>
      <c r="K3421" s="58">
        <v>52850</v>
      </c>
      <c r="L3421" s="49">
        <v>52850</v>
      </c>
      <c r="M3421" s="50">
        <f t="shared" si="63"/>
        <v>2</v>
      </c>
      <c r="N3421" s="68" t="s">
        <v>349</v>
      </c>
    </row>
    <row r="3422" spans="1:14" ht="75" customHeight="1" x14ac:dyDescent="0.25">
      <c r="A3422" s="86">
        <v>3414</v>
      </c>
      <c r="B3422" s="50" t="s">
        <v>3373</v>
      </c>
      <c r="C3422" s="69" t="s">
        <v>3374</v>
      </c>
      <c r="D3422" s="69" t="s">
        <v>3334</v>
      </c>
      <c r="E3422" s="69" t="s">
        <v>113</v>
      </c>
      <c r="F3422" s="69" t="s">
        <v>3378</v>
      </c>
      <c r="G3422" s="87" t="s">
        <v>81</v>
      </c>
      <c r="H3422" s="47" t="s">
        <v>3337</v>
      </c>
      <c r="I3422" s="48" t="s">
        <v>176</v>
      </c>
      <c r="J3422" s="50"/>
      <c r="K3422" s="97">
        <v>69950</v>
      </c>
      <c r="L3422" s="49">
        <v>69317.547645028986</v>
      </c>
      <c r="M3422" s="50">
        <f t="shared" si="63"/>
        <v>3</v>
      </c>
      <c r="N3422" s="68" t="s">
        <v>349</v>
      </c>
    </row>
    <row r="3423" spans="1:14" ht="75" customHeight="1" x14ac:dyDescent="0.25">
      <c r="A3423" s="86">
        <v>3415</v>
      </c>
      <c r="B3423" s="50" t="s">
        <v>3379</v>
      </c>
      <c r="C3423" s="69" t="s">
        <v>3380</v>
      </c>
      <c r="D3423" s="69" t="s">
        <v>3334</v>
      </c>
      <c r="E3423" s="69" t="s">
        <v>113</v>
      </c>
      <c r="F3423" s="69" t="s">
        <v>3381</v>
      </c>
      <c r="G3423" s="87" t="s">
        <v>81</v>
      </c>
      <c r="H3423" s="47" t="s">
        <v>3337</v>
      </c>
      <c r="I3423" s="48" t="s">
        <v>176</v>
      </c>
      <c r="J3423" s="50"/>
      <c r="K3423" s="97">
        <v>66150</v>
      </c>
      <c r="L3423" s="49">
        <v>65551.905314062446</v>
      </c>
      <c r="M3423" s="50">
        <f t="shared" si="63"/>
        <v>1</v>
      </c>
      <c r="N3423" s="68" t="s">
        <v>349</v>
      </c>
    </row>
    <row r="3424" spans="1:14" ht="75" customHeight="1" x14ac:dyDescent="0.25">
      <c r="A3424" s="86">
        <v>3416</v>
      </c>
      <c r="B3424" s="50" t="s">
        <v>3379</v>
      </c>
      <c r="C3424" s="69" t="s">
        <v>3380</v>
      </c>
      <c r="D3424" s="69" t="s">
        <v>10</v>
      </c>
      <c r="E3424" s="69" t="s">
        <v>85</v>
      </c>
      <c r="F3424" s="69" t="s">
        <v>3382</v>
      </c>
      <c r="G3424" s="87" t="s">
        <v>3383</v>
      </c>
      <c r="H3424" s="47">
        <v>150</v>
      </c>
      <c r="I3424" s="48" t="s">
        <v>88</v>
      </c>
      <c r="J3424" s="50"/>
      <c r="K3424" s="58">
        <v>98850</v>
      </c>
      <c r="L3424" s="49">
        <v>98849.999999999985</v>
      </c>
      <c r="M3424" s="50">
        <f t="shared" si="63"/>
        <v>2</v>
      </c>
      <c r="N3424" s="68" t="s">
        <v>349</v>
      </c>
    </row>
    <row r="3425" spans="1:14" ht="75" customHeight="1" x14ac:dyDescent="0.25">
      <c r="A3425" s="86">
        <v>3417</v>
      </c>
      <c r="B3425" s="50" t="s">
        <v>3379</v>
      </c>
      <c r="C3425" s="69" t="s">
        <v>3380</v>
      </c>
      <c r="D3425" s="69" t="s">
        <v>3357</v>
      </c>
      <c r="E3425" s="69" t="s">
        <v>85</v>
      </c>
      <c r="F3425" s="69" t="s">
        <v>3384</v>
      </c>
      <c r="G3425" s="87"/>
      <c r="H3425" s="47">
        <v>14</v>
      </c>
      <c r="I3425" s="48"/>
      <c r="J3425" s="50"/>
      <c r="K3425" s="119">
        <v>106020</v>
      </c>
      <c r="L3425" s="49">
        <v>106019.99999999999</v>
      </c>
      <c r="M3425" s="50">
        <f t="shared" si="63"/>
        <v>3</v>
      </c>
      <c r="N3425" s="68" t="s">
        <v>349</v>
      </c>
    </row>
    <row r="3426" spans="1:14" ht="75" customHeight="1" x14ac:dyDescent="0.25">
      <c r="A3426" s="86">
        <v>3418</v>
      </c>
      <c r="B3426" s="50" t="s">
        <v>3385</v>
      </c>
      <c r="C3426" s="69" t="s">
        <v>3386</v>
      </c>
      <c r="D3426" s="69" t="s">
        <v>3357</v>
      </c>
      <c r="E3426" s="69" t="s">
        <v>85</v>
      </c>
      <c r="F3426" s="69" t="s">
        <v>3387</v>
      </c>
      <c r="G3426" s="87"/>
      <c r="H3426" s="47">
        <v>14</v>
      </c>
      <c r="I3426" s="48"/>
      <c r="J3426" s="50"/>
      <c r="K3426" s="119">
        <v>155348</v>
      </c>
      <c r="L3426" s="49">
        <v>155348</v>
      </c>
      <c r="M3426" s="50">
        <f t="shared" si="63"/>
        <v>1</v>
      </c>
      <c r="N3426" s="68" t="s">
        <v>349</v>
      </c>
    </row>
    <row r="3427" spans="1:14" ht="75" customHeight="1" x14ac:dyDescent="0.25">
      <c r="A3427" s="86">
        <v>3419</v>
      </c>
      <c r="B3427" s="50" t="s">
        <v>3385</v>
      </c>
      <c r="C3427" s="69" t="s">
        <v>3386</v>
      </c>
      <c r="D3427" s="69" t="s">
        <v>10</v>
      </c>
      <c r="E3427" s="69" t="s">
        <v>85</v>
      </c>
      <c r="F3427" s="69" t="s">
        <v>3388</v>
      </c>
      <c r="G3427" s="87" t="s">
        <v>3389</v>
      </c>
      <c r="H3427" s="47">
        <v>150</v>
      </c>
      <c r="I3427" s="48" t="s">
        <v>88</v>
      </c>
      <c r="J3427" s="50"/>
      <c r="K3427" s="58">
        <v>158450</v>
      </c>
      <c r="L3427" s="49">
        <v>158449.99999999997</v>
      </c>
      <c r="M3427" s="50">
        <f t="shared" si="63"/>
        <v>2</v>
      </c>
      <c r="N3427" s="68" t="s">
        <v>349</v>
      </c>
    </row>
    <row r="3428" spans="1:14" ht="75" customHeight="1" x14ac:dyDescent="0.25">
      <c r="A3428" s="86">
        <v>3420</v>
      </c>
      <c r="B3428" s="50" t="s">
        <v>3385</v>
      </c>
      <c r="C3428" s="69" t="s">
        <v>3386</v>
      </c>
      <c r="D3428" s="69" t="s">
        <v>28</v>
      </c>
      <c r="E3428" s="115" t="s">
        <v>113</v>
      </c>
      <c r="F3428" s="115" t="s">
        <v>3390</v>
      </c>
      <c r="G3428" s="87" t="s">
        <v>81</v>
      </c>
      <c r="H3428" s="47" t="s">
        <v>3337</v>
      </c>
      <c r="I3428" s="120" t="s">
        <v>176</v>
      </c>
      <c r="J3428" s="121"/>
      <c r="K3428" s="122">
        <v>169500</v>
      </c>
      <c r="L3428" s="49">
        <v>167967.46713127109</v>
      </c>
      <c r="M3428" s="50">
        <f t="shared" si="63"/>
        <v>3</v>
      </c>
      <c r="N3428" s="68" t="s">
        <v>349</v>
      </c>
    </row>
    <row r="3429" spans="1:14" ht="75" customHeight="1" x14ac:dyDescent="0.25">
      <c r="A3429" s="86">
        <v>3421</v>
      </c>
      <c r="B3429" s="50" t="s">
        <v>3391</v>
      </c>
      <c r="C3429" s="69" t="s">
        <v>3392</v>
      </c>
      <c r="D3429" s="69" t="s">
        <v>10</v>
      </c>
      <c r="E3429" s="69" t="s">
        <v>85</v>
      </c>
      <c r="F3429" s="69" t="s">
        <v>3393</v>
      </c>
      <c r="G3429" s="87" t="s">
        <v>3387</v>
      </c>
      <c r="H3429" s="47">
        <v>150</v>
      </c>
      <c r="I3429" s="48" t="s">
        <v>88</v>
      </c>
      <c r="J3429" s="50"/>
      <c r="K3429" s="58">
        <v>149450</v>
      </c>
      <c r="L3429" s="49">
        <v>149450</v>
      </c>
      <c r="M3429" s="50">
        <f t="shared" si="63"/>
        <v>1</v>
      </c>
      <c r="N3429" s="68" t="s">
        <v>349</v>
      </c>
    </row>
    <row r="3430" spans="1:14" ht="75" customHeight="1" x14ac:dyDescent="0.25">
      <c r="A3430" s="86">
        <v>3422</v>
      </c>
      <c r="B3430" s="50" t="s">
        <v>3391</v>
      </c>
      <c r="C3430" s="69" t="s">
        <v>3392</v>
      </c>
      <c r="D3430" s="69" t="s">
        <v>28</v>
      </c>
      <c r="E3430" s="69" t="s">
        <v>113</v>
      </c>
      <c r="F3430" s="69" t="s">
        <v>3394</v>
      </c>
      <c r="G3430" s="87" t="s">
        <v>81</v>
      </c>
      <c r="H3430" s="47" t="s">
        <v>363</v>
      </c>
      <c r="I3430" s="48" t="s">
        <v>176</v>
      </c>
      <c r="J3430" s="50"/>
      <c r="K3430" s="97">
        <v>189000</v>
      </c>
      <c r="L3430" s="49">
        <v>199067.1393115203</v>
      </c>
      <c r="M3430" s="50">
        <f t="shared" si="63"/>
        <v>2</v>
      </c>
      <c r="N3430" s="68" t="s">
        <v>349</v>
      </c>
    </row>
    <row r="3431" spans="1:14" ht="75" customHeight="1" x14ac:dyDescent="0.25">
      <c r="A3431" s="86">
        <v>3423</v>
      </c>
      <c r="B3431" s="50" t="s">
        <v>3395</v>
      </c>
      <c r="C3431" s="69" t="s">
        <v>3396</v>
      </c>
      <c r="D3431" s="69" t="s">
        <v>28</v>
      </c>
      <c r="E3431" s="115" t="s">
        <v>113</v>
      </c>
      <c r="F3431" s="115" t="s">
        <v>3397</v>
      </c>
      <c r="G3431" s="87" t="s">
        <v>81</v>
      </c>
      <c r="H3431" s="47" t="s">
        <v>363</v>
      </c>
      <c r="I3431" s="120" t="s">
        <v>176</v>
      </c>
      <c r="J3431" s="123"/>
      <c r="K3431" s="122">
        <v>268000</v>
      </c>
      <c r="L3431" s="49">
        <v>265576.88018395664</v>
      </c>
      <c r="M3431" s="50">
        <f t="shared" si="63"/>
        <v>1</v>
      </c>
      <c r="N3431" s="68" t="s">
        <v>349</v>
      </c>
    </row>
    <row r="3432" spans="1:14" ht="75" customHeight="1" x14ac:dyDescent="0.25">
      <c r="A3432" s="86">
        <v>3424</v>
      </c>
      <c r="B3432" s="50" t="s">
        <v>3395</v>
      </c>
      <c r="C3432" s="69" t="s">
        <v>3396</v>
      </c>
      <c r="D3432" s="69" t="s">
        <v>10</v>
      </c>
      <c r="E3432" s="69" t="s">
        <v>85</v>
      </c>
      <c r="F3432" s="69" t="s">
        <v>3398</v>
      </c>
      <c r="G3432" s="87" t="s">
        <v>3399</v>
      </c>
      <c r="H3432" s="47">
        <v>150</v>
      </c>
      <c r="I3432" s="48" t="s">
        <v>88</v>
      </c>
      <c r="J3432" s="50"/>
      <c r="K3432" s="58">
        <v>298450</v>
      </c>
      <c r="L3432" s="49">
        <v>298450</v>
      </c>
      <c r="M3432" s="50">
        <f t="shared" si="63"/>
        <v>2</v>
      </c>
      <c r="N3432" s="68" t="s">
        <v>349</v>
      </c>
    </row>
    <row r="3433" spans="1:14" ht="75" customHeight="1" x14ac:dyDescent="0.25">
      <c r="A3433" s="86">
        <v>3425</v>
      </c>
      <c r="B3433" s="50" t="s">
        <v>3395</v>
      </c>
      <c r="C3433" s="69" t="s">
        <v>3396</v>
      </c>
      <c r="D3433" s="69" t="s">
        <v>10</v>
      </c>
      <c r="E3433" s="69" t="s">
        <v>85</v>
      </c>
      <c r="F3433" s="69" t="s">
        <v>3400</v>
      </c>
      <c r="G3433" s="87" t="s">
        <v>3401</v>
      </c>
      <c r="H3433" s="47">
        <v>150</v>
      </c>
      <c r="I3433" s="48" t="s">
        <v>88</v>
      </c>
      <c r="J3433" s="50"/>
      <c r="K3433" s="58">
        <v>309450</v>
      </c>
      <c r="L3433" s="49">
        <v>309450</v>
      </c>
      <c r="M3433" s="50">
        <f t="shared" si="63"/>
        <v>3</v>
      </c>
      <c r="N3433" s="68" t="s">
        <v>349</v>
      </c>
    </row>
    <row r="3434" spans="1:14" ht="75" customHeight="1" x14ac:dyDescent="0.25">
      <c r="A3434" s="86">
        <v>3426</v>
      </c>
      <c r="B3434" s="50" t="s">
        <v>3395</v>
      </c>
      <c r="C3434" s="69" t="s">
        <v>3396</v>
      </c>
      <c r="D3434" s="69" t="s">
        <v>7</v>
      </c>
      <c r="E3434" s="69" t="s">
        <v>3402</v>
      </c>
      <c r="F3434" s="69" t="s">
        <v>3403</v>
      </c>
      <c r="G3434" s="87" t="s">
        <v>3404</v>
      </c>
      <c r="H3434" s="47">
        <v>90</v>
      </c>
      <c r="I3434" s="48">
        <v>110</v>
      </c>
      <c r="J3434" s="50"/>
      <c r="K3434" s="97">
        <v>338888</v>
      </c>
      <c r="L3434" s="49">
        <v>387449.50884785521</v>
      </c>
      <c r="M3434" s="50">
        <f t="shared" si="63"/>
        <v>4</v>
      </c>
      <c r="N3434" s="68" t="s">
        <v>349</v>
      </c>
    </row>
    <row r="3435" spans="1:14" ht="75" customHeight="1" x14ac:dyDescent="0.25">
      <c r="A3435" s="86">
        <v>3427</v>
      </c>
      <c r="B3435" s="50" t="s">
        <v>3395</v>
      </c>
      <c r="C3435" s="69" t="s">
        <v>3396</v>
      </c>
      <c r="D3435" s="69" t="s">
        <v>28</v>
      </c>
      <c r="E3435" s="115" t="s">
        <v>113</v>
      </c>
      <c r="F3435" s="115" t="s">
        <v>3405</v>
      </c>
      <c r="G3435" s="87" t="s">
        <v>81</v>
      </c>
      <c r="H3435" s="47" t="s">
        <v>363</v>
      </c>
      <c r="I3435" s="120" t="s">
        <v>176</v>
      </c>
      <c r="J3435" s="123"/>
      <c r="K3435" s="122">
        <v>363950</v>
      </c>
      <c r="L3435" s="49">
        <v>360659.34904086206</v>
      </c>
      <c r="M3435" s="50">
        <f t="shared" si="63"/>
        <v>5</v>
      </c>
      <c r="N3435" s="68" t="s">
        <v>349</v>
      </c>
    </row>
    <row r="3436" spans="1:14" ht="75" customHeight="1" x14ac:dyDescent="0.25">
      <c r="A3436" s="86">
        <v>3428</v>
      </c>
      <c r="B3436" s="50" t="s">
        <v>3406</v>
      </c>
      <c r="C3436" s="69" t="s">
        <v>3407</v>
      </c>
      <c r="D3436" s="69" t="s">
        <v>28</v>
      </c>
      <c r="E3436" s="115" t="s">
        <v>113</v>
      </c>
      <c r="F3436" s="115" t="s">
        <v>3408</v>
      </c>
      <c r="G3436" s="87" t="s">
        <v>81</v>
      </c>
      <c r="H3436" s="47" t="s">
        <v>363</v>
      </c>
      <c r="I3436" s="120" t="s">
        <v>176</v>
      </c>
      <c r="J3436" s="123"/>
      <c r="K3436" s="122">
        <v>272000</v>
      </c>
      <c r="L3436" s="49">
        <v>269540.71421655308</v>
      </c>
      <c r="M3436" s="50">
        <f t="shared" si="63"/>
        <v>1</v>
      </c>
      <c r="N3436" s="68" t="s">
        <v>349</v>
      </c>
    </row>
    <row r="3437" spans="1:14" ht="75" customHeight="1" x14ac:dyDescent="0.25">
      <c r="A3437" s="86">
        <v>3429</v>
      </c>
      <c r="B3437" s="50" t="s">
        <v>3406</v>
      </c>
      <c r="C3437" s="69" t="s">
        <v>3407</v>
      </c>
      <c r="D3437" s="69" t="s">
        <v>3357</v>
      </c>
      <c r="E3437" s="69" t="s">
        <v>85</v>
      </c>
      <c r="F3437" s="69" t="s">
        <v>3409</v>
      </c>
      <c r="G3437" s="87"/>
      <c r="H3437" s="47">
        <v>14</v>
      </c>
      <c r="I3437" s="48"/>
      <c r="J3437" s="50"/>
      <c r="K3437" s="119">
        <v>288055</v>
      </c>
      <c r="L3437" s="49">
        <v>288054.99999999994</v>
      </c>
      <c r="M3437" s="50">
        <f t="shared" si="63"/>
        <v>2</v>
      </c>
      <c r="N3437" s="68" t="s">
        <v>349</v>
      </c>
    </row>
    <row r="3438" spans="1:14" ht="75" customHeight="1" x14ac:dyDescent="0.25">
      <c r="A3438" s="86">
        <v>3430</v>
      </c>
      <c r="B3438" s="50" t="s">
        <v>3406</v>
      </c>
      <c r="C3438" s="69" t="s">
        <v>3407</v>
      </c>
      <c r="D3438" s="69" t="s">
        <v>7</v>
      </c>
      <c r="E3438" s="69" t="s">
        <v>3402</v>
      </c>
      <c r="F3438" s="69" t="s">
        <v>3410</v>
      </c>
      <c r="G3438" s="87" t="s">
        <v>3411</v>
      </c>
      <c r="H3438" s="47">
        <v>90</v>
      </c>
      <c r="I3438" s="48" t="s">
        <v>367</v>
      </c>
      <c r="J3438" s="50"/>
      <c r="K3438" s="97">
        <v>346104</v>
      </c>
      <c r="L3438" s="49">
        <v>395699.53734059061</v>
      </c>
      <c r="M3438" s="50">
        <f t="shared" si="63"/>
        <v>3</v>
      </c>
      <c r="N3438" s="68" t="s">
        <v>349</v>
      </c>
    </row>
    <row r="3439" spans="1:14" ht="75" customHeight="1" x14ac:dyDescent="0.25">
      <c r="A3439" s="86">
        <v>3431</v>
      </c>
      <c r="B3439" s="50" t="s">
        <v>3406</v>
      </c>
      <c r="C3439" s="69" t="s">
        <v>3407</v>
      </c>
      <c r="D3439" s="69" t="s">
        <v>7</v>
      </c>
      <c r="E3439" s="69" t="s">
        <v>3402</v>
      </c>
      <c r="F3439" s="69" t="s">
        <v>3410</v>
      </c>
      <c r="G3439" s="87" t="s">
        <v>3412</v>
      </c>
      <c r="H3439" s="47">
        <v>90</v>
      </c>
      <c r="I3439" s="48" t="s">
        <v>3413</v>
      </c>
      <c r="J3439" s="50"/>
      <c r="K3439" s="97">
        <v>346104</v>
      </c>
      <c r="L3439" s="49">
        <v>346104</v>
      </c>
      <c r="M3439" s="50">
        <f t="shared" si="63"/>
        <v>4</v>
      </c>
      <c r="N3439" s="68" t="s">
        <v>349</v>
      </c>
    </row>
    <row r="3440" spans="1:14" ht="75" customHeight="1" x14ac:dyDescent="0.25">
      <c r="A3440" s="86">
        <v>3432</v>
      </c>
      <c r="B3440" s="50" t="s">
        <v>3414</v>
      </c>
      <c r="C3440" s="69" t="s">
        <v>3415</v>
      </c>
      <c r="D3440" s="69" t="s">
        <v>28</v>
      </c>
      <c r="E3440" s="115" t="s">
        <v>113</v>
      </c>
      <c r="F3440" s="115" t="s">
        <v>3405</v>
      </c>
      <c r="G3440" s="87" t="s">
        <v>81</v>
      </c>
      <c r="H3440" s="47" t="s">
        <v>363</v>
      </c>
      <c r="I3440" s="120" t="s">
        <v>176</v>
      </c>
      <c r="J3440" s="123"/>
      <c r="K3440" s="122">
        <v>363950</v>
      </c>
      <c r="L3440" s="49">
        <v>360659.34904086206</v>
      </c>
      <c r="M3440" s="50">
        <f t="shared" si="63"/>
        <v>1</v>
      </c>
      <c r="N3440" s="68" t="s">
        <v>349</v>
      </c>
    </row>
    <row r="3441" spans="1:14" ht="75" customHeight="1" x14ac:dyDescent="0.25">
      <c r="A3441" s="86">
        <v>3433</v>
      </c>
      <c r="B3441" s="50" t="s">
        <v>3416</v>
      </c>
      <c r="C3441" s="69" t="s">
        <v>3417</v>
      </c>
      <c r="D3441" s="69" t="s">
        <v>28</v>
      </c>
      <c r="E3441" s="69" t="s">
        <v>3418</v>
      </c>
      <c r="F3441" s="69" t="s">
        <v>3419</v>
      </c>
      <c r="G3441" s="87" t="s">
        <v>81</v>
      </c>
      <c r="H3441" s="47" t="s">
        <v>363</v>
      </c>
      <c r="I3441" s="48" t="s">
        <v>176</v>
      </c>
      <c r="J3441" s="50"/>
      <c r="K3441" s="97">
        <v>169500</v>
      </c>
      <c r="L3441" s="49">
        <v>178528.46620795075</v>
      </c>
      <c r="M3441" s="50">
        <f t="shared" si="63"/>
        <v>1</v>
      </c>
      <c r="N3441" s="68" t="s">
        <v>349</v>
      </c>
    </row>
    <row r="3442" spans="1:14" ht="75" customHeight="1" x14ac:dyDescent="0.25">
      <c r="A3442" s="86">
        <v>3434</v>
      </c>
      <c r="B3442" s="50" t="s">
        <v>3420</v>
      </c>
      <c r="C3442" s="69" t="s">
        <v>3421</v>
      </c>
      <c r="D3442" s="69" t="s">
        <v>28</v>
      </c>
      <c r="E3442" s="69" t="s">
        <v>3418</v>
      </c>
      <c r="F3442" s="69" t="s">
        <v>3422</v>
      </c>
      <c r="G3442" s="87" t="s">
        <v>81</v>
      </c>
      <c r="H3442" s="47" t="s">
        <v>363</v>
      </c>
      <c r="I3442" s="48" t="s">
        <v>176</v>
      </c>
      <c r="J3442" s="50"/>
      <c r="K3442" s="97">
        <v>229000</v>
      </c>
      <c r="L3442" s="49">
        <v>241197.750806022</v>
      </c>
      <c r="M3442" s="50">
        <f t="shared" si="63"/>
        <v>1</v>
      </c>
      <c r="N3442" s="68" t="s">
        <v>349</v>
      </c>
    </row>
    <row r="3443" spans="1:14" ht="75" customHeight="1" x14ac:dyDescent="0.25">
      <c r="A3443" s="86">
        <v>3435</v>
      </c>
      <c r="B3443" s="50" t="s">
        <v>3423</v>
      </c>
      <c r="C3443" s="69" t="s">
        <v>3424</v>
      </c>
      <c r="D3443" s="69" t="s">
        <v>13</v>
      </c>
      <c r="E3443" s="69" t="s">
        <v>202</v>
      </c>
      <c r="F3443" s="69" t="s">
        <v>694</v>
      </c>
      <c r="G3443" s="69" t="s">
        <v>695</v>
      </c>
      <c r="H3443" s="47">
        <v>121</v>
      </c>
      <c r="I3443" s="48">
        <v>140</v>
      </c>
      <c r="J3443" s="50"/>
      <c r="K3443" s="59">
        <v>644300</v>
      </c>
      <c r="L3443" s="49">
        <v>712571.76739454642</v>
      </c>
      <c r="M3443" s="50">
        <f t="shared" si="63"/>
        <v>1</v>
      </c>
      <c r="N3443" s="68" t="s">
        <v>349</v>
      </c>
    </row>
    <row r="3444" spans="1:14" ht="75" customHeight="1" x14ac:dyDescent="0.25">
      <c r="A3444" s="86">
        <v>3436</v>
      </c>
      <c r="B3444" s="50" t="s">
        <v>3423</v>
      </c>
      <c r="C3444" s="69" t="s">
        <v>3424</v>
      </c>
      <c r="D3444" s="69" t="s">
        <v>13</v>
      </c>
      <c r="E3444" s="69" t="s">
        <v>202</v>
      </c>
      <c r="F3444" s="69" t="s">
        <v>699</v>
      </c>
      <c r="G3444" s="69" t="s">
        <v>700</v>
      </c>
      <c r="H3444" s="47">
        <v>121</v>
      </c>
      <c r="I3444" s="48">
        <v>142</v>
      </c>
      <c r="J3444" s="50"/>
      <c r="K3444" s="59">
        <v>665800</v>
      </c>
      <c r="L3444" s="49">
        <v>733009.35516081378</v>
      </c>
      <c r="M3444" s="50">
        <f t="shared" si="63"/>
        <v>2</v>
      </c>
      <c r="N3444" s="68" t="s">
        <v>349</v>
      </c>
    </row>
    <row r="3445" spans="1:14" ht="75" customHeight="1" x14ac:dyDescent="0.25">
      <c r="A3445" s="86">
        <v>3437</v>
      </c>
      <c r="B3445" s="50" t="s">
        <v>3423</v>
      </c>
      <c r="C3445" s="69" t="s">
        <v>3424</v>
      </c>
      <c r="D3445" s="69" t="s">
        <v>13</v>
      </c>
      <c r="E3445" s="69" t="s">
        <v>202</v>
      </c>
      <c r="F3445" s="69" t="s">
        <v>756</v>
      </c>
      <c r="G3445" s="69" t="s">
        <v>757</v>
      </c>
      <c r="H3445" s="47">
        <v>121</v>
      </c>
      <c r="I3445" s="48">
        <v>135</v>
      </c>
      <c r="J3445" s="50"/>
      <c r="K3445" s="59">
        <v>683800</v>
      </c>
      <c r="L3445" s="49">
        <v>758465.48078977666</v>
      </c>
      <c r="M3445" s="50">
        <f t="shared" si="63"/>
        <v>3</v>
      </c>
      <c r="N3445" s="68" t="s">
        <v>349</v>
      </c>
    </row>
    <row r="3446" spans="1:14" ht="75" customHeight="1" x14ac:dyDescent="0.25">
      <c r="A3446" s="86">
        <v>3438</v>
      </c>
      <c r="B3446" s="50" t="s">
        <v>3423</v>
      </c>
      <c r="C3446" s="69" t="s">
        <v>3424</v>
      </c>
      <c r="D3446" s="69" t="s">
        <v>13</v>
      </c>
      <c r="E3446" s="69" t="s">
        <v>202</v>
      </c>
      <c r="F3446" s="69" t="s">
        <v>701</v>
      </c>
      <c r="G3446" s="69" t="s">
        <v>702</v>
      </c>
      <c r="H3446" s="47">
        <v>121</v>
      </c>
      <c r="I3446" s="48" t="s">
        <v>698</v>
      </c>
      <c r="J3446" s="50"/>
      <c r="K3446" s="59">
        <v>692800</v>
      </c>
      <c r="L3446" s="49">
        <v>763789.0265137176</v>
      </c>
      <c r="M3446" s="50">
        <f t="shared" si="63"/>
        <v>4</v>
      </c>
      <c r="N3446" s="68" t="s">
        <v>349</v>
      </c>
    </row>
    <row r="3447" spans="1:14" ht="75" customHeight="1" x14ac:dyDescent="0.25">
      <c r="A3447" s="86">
        <v>3439</v>
      </c>
      <c r="B3447" s="50" t="s">
        <v>3423</v>
      </c>
      <c r="C3447" s="69" t="s">
        <v>3424</v>
      </c>
      <c r="D3447" s="69" t="s">
        <v>10</v>
      </c>
      <c r="E3447" s="69" t="s">
        <v>85</v>
      </c>
      <c r="F3447" s="124" t="s">
        <v>602</v>
      </c>
      <c r="G3447" s="87" t="s">
        <v>603</v>
      </c>
      <c r="H3447" s="47">
        <v>120</v>
      </c>
      <c r="I3447" s="48">
        <v>148</v>
      </c>
      <c r="J3447" s="50"/>
      <c r="K3447" s="59">
        <v>735850</v>
      </c>
      <c r="L3447" s="49">
        <v>735850</v>
      </c>
      <c r="M3447" s="50">
        <f t="shared" si="63"/>
        <v>5</v>
      </c>
      <c r="N3447" s="68" t="s">
        <v>349</v>
      </c>
    </row>
    <row r="3448" spans="1:14" ht="75" customHeight="1" x14ac:dyDescent="0.25">
      <c r="A3448" s="86">
        <v>3440</v>
      </c>
      <c r="B3448" s="50" t="s">
        <v>3423</v>
      </c>
      <c r="C3448" s="69" t="s">
        <v>3424</v>
      </c>
      <c r="D3448" s="69" t="s">
        <v>13</v>
      </c>
      <c r="E3448" s="69" t="s">
        <v>202</v>
      </c>
      <c r="F3448" s="69" t="s">
        <v>696</v>
      </c>
      <c r="G3448" s="69" t="s">
        <v>703</v>
      </c>
      <c r="H3448" s="47">
        <v>121</v>
      </c>
      <c r="I3448" s="48" t="s">
        <v>698</v>
      </c>
      <c r="J3448" s="50"/>
      <c r="K3448" s="59">
        <v>705200</v>
      </c>
      <c r="L3448" s="49">
        <v>778822.72834548121</v>
      </c>
      <c r="M3448" s="50">
        <f t="shared" si="63"/>
        <v>6</v>
      </c>
      <c r="N3448" s="68" t="s">
        <v>349</v>
      </c>
    </row>
    <row r="3449" spans="1:14" ht="75" customHeight="1" x14ac:dyDescent="0.25">
      <c r="A3449" s="86">
        <v>3441</v>
      </c>
      <c r="B3449" s="50" t="s">
        <v>3423</v>
      </c>
      <c r="C3449" s="69" t="s">
        <v>3424</v>
      </c>
      <c r="D3449" s="69" t="s">
        <v>13</v>
      </c>
      <c r="E3449" s="69" t="s">
        <v>202</v>
      </c>
      <c r="F3449" s="69" t="s">
        <v>704</v>
      </c>
      <c r="G3449" s="69" t="s">
        <v>705</v>
      </c>
      <c r="H3449" s="47">
        <v>121</v>
      </c>
      <c r="I3449" s="48" t="s">
        <v>698</v>
      </c>
      <c r="J3449" s="50"/>
      <c r="K3449" s="59">
        <v>717800</v>
      </c>
      <c r="L3449" s="49">
        <v>790329.97277702368</v>
      </c>
      <c r="M3449" s="50">
        <f t="shared" si="63"/>
        <v>7</v>
      </c>
      <c r="N3449" s="68" t="s">
        <v>349</v>
      </c>
    </row>
    <row r="3450" spans="1:14" ht="75" customHeight="1" x14ac:dyDescent="0.25">
      <c r="A3450" s="86">
        <v>3442</v>
      </c>
      <c r="B3450" s="50" t="s">
        <v>3423</v>
      </c>
      <c r="C3450" s="69" t="s">
        <v>3424</v>
      </c>
      <c r="D3450" s="69" t="s">
        <v>7</v>
      </c>
      <c r="E3450" s="69" t="s">
        <v>706</v>
      </c>
      <c r="F3450" s="69" t="s">
        <v>3425</v>
      </c>
      <c r="G3450" s="87" t="s">
        <v>708</v>
      </c>
      <c r="H3450" s="47" t="s">
        <v>600</v>
      </c>
      <c r="I3450" s="48">
        <v>147</v>
      </c>
      <c r="J3450" s="50"/>
      <c r="K3450" s="97">
        <v>731000</v>
      </c>
      <c r="L3450" s="49">
        <v>730999.99999999988</v>
      </c>
      <c r="M3450" s="50">
        <f t="shared" si="63"/>
        <v>8</v>
      </c>
      <c r="N3450" s="68" t="s">
        <v>349</v>
      </c>
    </row>
    <row r="3451" spans="1:14" ht="75" customHeight="1" x14ac:dyDescent="0.25">
      <c r="A3451" s="86">
        <v>3443</v>
      </c>
      <c r="B3451" s="50" t="s">
        <v>3423</v>
      </c>
      <c r="C3451" s="69" t="s">
        <v>3424</v>
      </c>
      <c r="D3451" s="69" t="s">
        <v>7</v>
      </c>
      <c r="E3451" s="69" t="s">
        <v>3426</v>
      </c>
      <c r="F3451" s="69" t="s">
        <v>3427</v>
      </c>
      <c r="G3451" s="87" t="s">
        <v>711</v>
      </c>
      <c r="H3451" s="47" t="s">
        <v>600</v>
      </c>
      <c r="I3451" s="48">
        <v>169</v>
      </c>
      <c r="J3451" s="50"/>
      <c r="K3451" s="97">
        <v>763000</v>
      </c>
      <c r="L3451" s="49">
        <v>762999.99999999988</v>
      </c>
      <c r="M3451" s="50">
        <f t="shared" si="63"/>
        <v>9</v>
      </c>
      <c r="N3451" s="68" t="s">
        <v>349</v>
      </c>
    </row>
    <row r="3452" spans="1:14" ht="75" customHeight="1" x14ac:dyDescent="0.25">
      <c r="A3452" s="86">
        <v>3444</v>
      </c>
      <c r="B3452" s="50" t="s">
        <v>3423</v>
      </c>
      <c r="C3452" s="69" t="s">
        <v>3424</v>
      </c>
      <c r="D3452" s="69" t="s">
        <v>7</v>
      </c>
      <c r="E3452" s="69" t="s">
        <v>706</v>
      </c>
      <c r="F3452" s="69" t="s">
        <v>3428</v>
      </c>
      <c r="G3452" s="87" t="s">
        <v>764</v>
      </c>
      <c r="H3452" s="47" t="s">
        <v>600</v>
      </c>
      <c r="I3452" s="48">
        <v>130</v>
      </c>
      <c r="J3452" s="50"/>
      <c r="K3452" s="97">
        <v>769000</v>
      </c>
      <c r="L3452" s="49">
        <v>768999.99999999988</v>
      </c>
      <c r="M3452" s="50">
        <f t="shared" si="63"/>
        <v>10</v>
      </c>
      <c r="N3452" s="68" t="s">
        <v>349</v>
      </c>
    </row>
    <row r="3453" spans="1:14" ht="75" customHeight="1" x14ac:dyDescent="0.25">
      <c r="A3453" s="86">
        <v>3445</v>
      </c>
      <c r="B3453" s="50" t="s">
        <v>3423</v>
      </c>
      <c r="C3453" s="69" t="s">
        <v>3424</v>
      </c>
      <c r="D3453" s="69" t="s">
        <v>13</v>
      </c>
      <c r="E3453" s="69" t="s">
        <v>202</v>
      </c>
      <c r="F3453" s="69" t="s">
        <v>712</v>
      </c>
      <c r="G3453" s="69" t="s">
        <v>713</v>
      </c>
      <c r="H3453" s="47">
        <v>121</v>
      </c>
      <c r="I3453" s="48">
        <v>182</v>
      </c>
      <c r="J3453" s="50"/>
      <c r="K3453" s="59">
        <v>795400</v>
      </c>
      <c r="L3453" s="49">
        <v>874980.00796321023</v>
      </c>
      <c r="M3453" s="50">
        <f t="shared" ref="M3453:M3516" si="64">IF(B3453=B3452,M3452+1,1)</f>
        <v>11</v>
      </c>
      <c r="N3453" s="68" t="s">
        <v>349</v>
      </c>
    </row>
    <row r="3454" spans="1:14" ht="75" customHeight="1" x14ac:dyDescent="0.25">
      <c r="A3454" s="86">
        <v>3446</v>
      </c>
      <c r="B3454" s="50" t="s">
        <v>3423</v>
      </c>
      <c r="C3454" s="69" t="s">
        <v>3424</v>
      </c>
      <c r="D3454" s="69" t="s">
        <v>7</v>
      </c>
      <c r="E3454" s="69" t="s">
        <v>706</v>
      </c>
      <c r="F3454" s="69" t="s">
        <v>3429</v>
      </c>
      <c r="G3454" s="87" t="s">
        <v>715</v>
      </c>
      <c r="H3454" s="47" t="s">
        <v>600</v>
      </c>
      <c r="I3454" s="48">
        <v>149</v>
      </c>
      <c r="J3454" s="50"/>
      <c r="K3454" s="97">
        <v>797000</v>
      </c>
      <c r="L3454" s="49">
        <v>797000</v>
      </c>
      <c r="M3454" s="50">
        <f t="shared" si="64"/>
        <v>12</v>
      </c>
      <c r="N3454" s="68" t="s">
        <v>349</v>
      </c>
    </row>
    <row r="3455" spans="1:14" ht="75" customHeight="1" x14ac:dyDescent="0.25">
      <c r="A3455" s="86">
        <v>3447</v>
      </c>
      <c r="B3455" s="50" t="s">
        <v>3423</v>
      </c>
      <c r="C3455" s="69" t="s">
        <v>3424</v>
      </c>
      <c r="D3455" s="69" t="s">
        <v>13</v>
      </c>
      <c r="E3455" s="69" t="s">
        <v>202</v>
      </c>
      <c r="F3455" s="69" t="s">
        <v>770</v>
      </c>
      <c r="G3455" s="69" t="s">
        <v>771</v>
      </c>
      <c r="H3455" s="47">
        <v>121</v>
      </c>
      <c r="I3455" s="48">
        <v>136</v>
      </c>
      <c r="J3455" s="50"/>
      <c r="K3455" s="59">
        <v>960600</v>
      </c>
      <c r="L3455" s="49">
        <v>1062486.2638438649</v>
      </c>
      <c r="M3455" s="50">
        <f t="shared" si="64"/>
        <v>13</v>
      </c>
      <c r="N3455" s="68" t="s">
        <v>349</v>
      </c>
    </row>
    <row r="3456" spans="1:14" ht="75" customHeight="1" x14ac:dyDescent="0.25">
      <c r="A3456" s="86">
        <v>3448</v>
      </c>
      <c r="B3456" s="50" t="s">
        <v>3423</v>
      </c>
      <c r="C3456" s="69" t="s">
        <v>3424</v>
      </c>
      <c r="D3456" s="69" t="s">
        <v>138</v>
      </c>
      <c r="E3456" s="69" t="s">
        <v>534</v>
      </c>
      <c r="F3456" s="69" t="s">
        <v>776</v>
      </c>
      <c r="G3456" s="87" t="s">
        <v>605</v>
      </c>
      <c r="H3456" s="47">
        <v>7</v>
      </c>
      <c r="I3456" s="48">
        <v>122</v>
      </c>
      <c r="J3456" s="50"/>
      <c r="K3456" s="125">
        <v>1105411</v>
      </c>
      <c r="L3456" s="49">
        <v>1105411</v>
      </c>
      <c r="M3456" s="50">
        <f t="shared" si="64"/>
        <v>14</v>
      </c>
      <c r="N3456" s="68" t="s">
        <v>349</v>
      </c>
    </row>
    <row r="3457" spans="1:14" ht="75" customHeight="1" x14ac:dyDescent="0.25">
      <c r="A3457" s="86">
        <v>3449</v>
      </c>
      <c r="B3457" s="60" t="s">
        <v>3423</v>
      </c>
      <c r="C3457" s="60" t="s">
        <v>3430</v>
      </c>
      <c r="D3457" s="60" t="s">
        <v>17</v>
      </c>
      <c r="E3457" s="60" t="s">
        <v>106</v>
      </c>
      <c r="F3457" s="60" t="s">
        <v>3431</v>
      </c>
      <c r="G3457" s="102" t="s">
        <v>3432</v>
      </c>
      <c r="H3457" s="60">
        <v>50</v>
      </c>
      <c r="I3457" s="61">
        <v>201</v>
      </c>
      <c r="J3457" s="48"/>
      <c r="K3457" s="62">
        <v>1548295</v>
      </c>
      <c r="L3457" s="49">
        <v>1548295</v>
      </c>
      <c r="M3457" s="50">
        <f t="shared" si="64"/>
        <v>15</v>
      </c>
      <c r="N3457" s="68" t="s">
        <v>349</v>
      </c>
    </row>
    <row r="3458" spans="1:14" ht="75" customHeight="1" x14ac:dyDescent="0.25">
      <c r="A3458" s="86">
        <v>3450</v>
      </c>
      <c r="B3458" s="60" t="s">
        <v>3423</v>
      </c>
      <c r="C3458" s="60" t="s">
        <v>3424</v>
      </c>
      <c r="D3458" s="60" t="s">
        <v>17</v>
      </c>
      <c r="E3458" s="60" t="s">
        <v>106</v>
      </c>
      <c r="F3458" s="60" t="s">
        <v>3433</v>
      </c>
      <c r="G3458" s="102" t="s">
        <v>3434</v>
      </c>
      <c r="H3458" s="60">
        <v>50</v>
      </c>
      <c r="I3458" s="61">
        <v>211</v>
      </c>
      <c r="J3458" s="48"/>
      <c r="K3458" s="62">
        <v>2287147</v>
      </c>
      <c r="L3458" s="49">
        <v>2614887.4607919003</v>
      </c>
      <c r="M3458" s="50">
        <f t="shared" si="64"/>
        <v>16</v>
      </c>
      <c r="N3458" s="68" t="s">
        <v>349</v>
      </c>
    </row>
    <row r="3459" spans="1:14" ht="75" customHeight="1" x14ac:dyDescent="0.25">
      <c r="A3459" s="86">
        <v>3451</v>
      </c>
      <c r="B3459" s="50" t="s">
        <v>3435</v>
      </c>
      <c r="C3459" s="69" t="s">
        <v>3436</v>
      </c>
      <c r="D3459" s="69" t="s">
        <v>13</v>
      </c>
      <c r="E3459" s="69" t="s">
        <v>352</v>
      </c>
      <c r="F3459" s="69" t="s">
        <v>722</v>
      </c>
      <c r="G3459" s="69" t="s">
        <v>723</v>
      </c>
      <c r="H3459" s="47" t="s">
        <v>355</v>
      </c>
      <c r="I3459" s="48">
        <v>147</v>
      </c>
      <c r="J3459" s="50"/>
      <c r="K3459" s="59">
        <v>488539.45828802401</v>
      </c>
      <c r="L3459" s="49">
        <v>529738.02384244639</v>
      </c>
      <c r="M3459" s="50">
        <f t="shared" si="64"/>
        <v>1</v>
      </c>
      <c r="N3459" s="68" t="s">
        <v>349</v>
      </c>
    </row>
    <row r="3460" spans="1:14" ht="75" customHeight="1" x14ac:dyDescent="0.25">
      <c r="A3460" s="86">
        <v>3452</v>
      </c>
      <c r="B3460" s="50" t="s">
        <v>3435</v>
      </c>
      <c r="C3460" s="69" t="s">
        <v>3436</v>
      </c>
      <c r="D3460" s="69" t="s">
        <v>13</v>
      </c>
      <c r="E3460" s="69" t="s">
        <v>202</v>
      </c>
      <c r="F3460" s="69" t="s">
        <v>3437</v>
      </c>
      <c r="G3460" s="69" t="s">
        <v>725</v>
      </c>
      <c r="H3460" s="47">
        <v>121</v>
      </c>
      <c r="I3460" s="48">
        <v>145</v>
      </c>
      <c r="J3460" s="50"/>
      <c r="K3460" s="59">
        <v>527600</v>
      </c>
      <c r="L3460" s="49">
        <v>581275.7870140014</v>
      </c>
      <c r="M3460" s="50">
        <f t="shared" si="64"/>
        <v>2</v>
      </c>
      <c r="N3460" s="68" t="s">
        <v>349</v>
      </c>
    </row>
    <row r="3461" spans="1:14" ht="75" customHeight="1" x14ac:dyDescent="0.25">
      <c r="A3461" s="86">
        <v>3453</v>
      </c>
      <c r="B3461" s="50" t="s">
        <v>3435</v>
      </c>
      <c r="C3461" s="69" t="s">
        <v>3436</v>
      </c>
      <c r="D3461" s="69" t="s">
        <v>13</v>
      </c>
      <c r="E3461" s="69" t="s">
        <v>202</v>
      </c>
      <c r="F3461" s="69" t="s">
        <v>730</v>
      </c>
      <c r="G3461" s="69" t="s">
        <v>731</v>
      </c>
      <c r="H3461" s="47">
        <v>121</v>
      </c>
      <c r="I3461" s="48">
        <v>142</v>
      </c>
      <c r="J3461" s="50"/>
      <c r="K3461" s="59">
        <v>653100</v>
      </c>
      <c r="L3461" s="49">
        <v>717383.44351194764</v>
      </c>
      <c r="M3461" s="50">
        <f t="shared" si="64"/>
        <v>3</v>
      </c>
      <c r="N3461" s="68" t="s">
        <v>349</v>
      </c>
    </row>
    <row r="3462" spans="1:14" ht="75" customHeight="1" x14ac:dyDescent="0.25">
      <c r="A3462" s="86">
        <v>3454</v>
      </c>
      <c r="B3462" s="50" t="s">
        <v>3435</v>
      </c>
      <c r="C3462" s="69" t="s">
        <v>3436</v>
      </c>
      <c r="D3462" s="69" t="s">
        <v>7</v>
      </c>
      <c r="E3462" s="69" t="s">
        <v>3438</v>
      </c>
      <c r="F3462" s="69" t="s">
        <v>3439</v>
      </c>
      <c r="G3462" s="87" t="s">
        <v>733</v>
      </c>
      <c r="H3462" s="47" t="s">
        <v>245</v>
      </c>
      <c r="I3462" s="48">
        <v>156</v>
      </c>
      <c r="J3462" s="50"/>
      <c r="K3462" s="97">
        <v>672000</v>
      </c>
      <c r="L3462" s="49">
        <v>672000</v>
      </c>
      <c r="M3462" s="50">
        <f t="shared" si="64"/>
        <v>4</v>
      </c>
      <c r="N3462" s="68" t="s">
        <v>349</v>
      </c>
    </row>
    <row r="3463" spans="1:14" ht="75" customHeight="1" x14ac:dyDescent="0.25">
      <c r="A3463" s="86">
        <v>3455</v>
      </c>
      <c r="B3463" s="50" t="s">
        <v>3435</v>
      </c>
      <c r="C3463" s="69" t="s">
        <v>3436</v>
      </c>
      <c r="D3463" s="69" t="s">
        <v>13</v>
      </c>
      <c r="E3463" s="69" t="s">
        <v>352</v>
      </c>
      <c r="F3463" s="69" t="s">
        <v>734</v>
      </c>
      <c r="G3463" s="69" t="s">
        <v>735</v>
      </c>
      <c r="H3463" s="47" t="s">
        <v>355</v>
      </c>
      <c r="I3463" s="48">
        <v>159</v>
      </c>
      <c r="J3463" s="50"/>
      <c r="K3463" s="59">
        <v>702957.79063869698</v>
      </c>
      <c r="L3463" s="49">
        <v>767506.52524549491</v>
      </c>
      <c r="M3463" s="50">
        <f t="shared" si="64"/>
        <v>5</v>
      </c>
      <c r="N3463" s="68" t="s">
        <v>349</v>
      </c>
    </row>
    <row r="3464" spans="1:14" ht="75" customHeight="1" x14ac:dyDescent="0.25">
      <c r="A3464" s="86">
        <v>3456</v>
      </c>
      <c r="B3464" s="50" t="s">
        <v>3435</v>
      </c>
      <c r="C3464" s="69" t="s">
        <v>3436</v>
      </c>
      <c r="D3464" s="69" t="s">
        <v>7</v>
      </c>
      <c r="E3464" s="69" t="s">
        <v>652</v>
      </c>
      <c r="F3464" s="69" t="s">
        <v>3440</v>
      </c>
      <c r="G3464" s="87" t="s">
        <v>737</v>
      </c>
      <c r="H3464" s="47" t="s">
        <v>245</v>
      </c>
      <c r="I3464" s="48">
        <v>170</v>
      </c>
      <c r="J3464" s="50"/>
      <c r="K3464" s="97">
        <v>763000</v>
      </c>
      <c r="L3464" s="49">
        <v>762999.99999999988</v>
      </c>
      <c r="M3464" s="50">
        <f t="shared" si="64"/>
        <v>6</v>
      </c>
      <c r="N3464" s="68" t="s">
        <v>349</v>
      </c>
    </row>
    <row r="3465" spans="1:14" ht="75" customHeight="1" x14ac:dyDescent="0.25">
      <c r="A3465" s="86">
        <v>3457</v>
      </c>
      <c r="B3465" s="50" t="s">
        <v>3435</v>
      </c>
      <c r="C3465" s="69" t="s">
        <v>3436</v>
      </c>
      <c r="D3465" s="69" t="s">
        <v>13</v>
      </c>
      <c r="E3465" s="69" t="s">
        <v>202</v>
      </c>
      <c r="F3465" s="69" t="s">
        <v>739</v>
      </c>
      <c r="G3465" s="69" t="s">
        <v>740</v>
      </c>
      <c r="H3465" s="47">
        <v>121</v>
      </c>
      <c r="I3465" s="48">
        <v>182</v>
      </c>
      <c r="J3465" s="50"/>
      <c r="K3465" s="59">
        <v>782700</v>
      </c>
      <c r="L3465" s="49">
        <v>859943.60305287619</v>
      </c>
      <c r="M3465" s="50">
        <f t="shared" si="64"/>
        <v>7</v>
      </c>
      <c r="N3465" s="68" t="s">
        <v>349</v>
      </c>
    </row>
    <row r="3466" spans="1:14" ht="75" customHeight="1" x14ac:dyDescent="0.25">
      <c r="A3466" s="86">
        <v>3458</v>
      </c>
      <c r="B3466" s="50" t="s">
        <v>3435</v>
      </c>
      <c r="C3466" s="69" t="s">
        <v>3436</v>
      </c>
      <c r="D3466" s="69" t="s">
        <v>8</v>
      </c>
      <c r="E3466" s="69" t="s">
        <v>388</v>
      </c>
      <c r="F3466" s="69" t="s">
        <v>743</v>
      </c>
      <c r="G3466" s="87" t="s">
        <v>744</v>
      </c>
      <c r="H3466" s="47" t="s">
        <v>391</v>
      </c>
      <c r="I3466" s="48">
        <v>191</v>
      </c>
      <c r="J3466" s="50"/>
      <c r="K3466" s="63">
        <v>775000</v>
      </c>
      <c r="L3466" s="49">
        <v>886054.88939439529</v>
      </c>
      <c r="M3466" s="50">
        <f t="shared" si="64"/>
        <v>8</v>
      </c>
      <c r="N3466" s="68" t="s">
        <v>349</v>
      </c>
    </row>
    <row r="3467" spans="1:14" ht="75" customHeight="1" x14ac:dyDescent="0.25">
      <c r="A3467" s="86">
        <v>3459</v>
      </c>
      <c r="B3467" s="50" t="s">
        <v>3435</v>
      </c>
      <c r="C3467" s="69" t="s">
        <v>3436</v>
      </c>
      <c r="D3467" s="69" t="s">
        <v>10</v>
      </c>
      <c r="E3467" s="69" t="s">
        <v>85</v>
      </c>
      <c r="F3467" s="124" t="s">
        <v>3441</v>
      </c>
      <c r="G3467" s="87" t="s">
        <v>3442</v>
      </c>
      <c r="H3467" s="47">
        <v>120</v>
      </c>
      <c r="I3467" s="48">
        <v>159</v>
      </c>
      <c r="J3467" s="50"/>
      <c r="K3467" s="63">
        <v>960000</v>
      </c>
      <c r="L3467" s="49">
        <v>960000</v>
      </c>
      <c r="M3467" s="50">
        <f t="shared" si="64"/>
        <v>9</v>
      </c>
      <c r="N3467" s="68" t="s">
        <v>349</v>
      </c>
    </row>
    <row r="3468" spans="1:14" ht="75" customHeight="1" x14ac:dyDescent="0.25">
      <c r="A3468" s="86">
        <v>3460</v>
      </c>
      <c r="B3468" s="50" t="s">
        <v>3435</v>
      </c>
      <c r="C3468" s="69" t="s">
        <v>3436</v>
      </c>
      <c r="D3468" s="69" t="s">
        <v>10</v>
      </c>
      <c r="E3468" s="69" t="s">
        <v>85</v>
      </c>
      <c r="F3468" s="124" t="s">
        <v>3443</v>
      </c>
      <c r="G3468" s="87" t="s">
        <v>3444</v>
      </c>
      <c r="H3468" s="47">
        <v>120</v>
      </c>
      <c r="I3468" s="48">
        <v>170</v>
      </c>
      <c r="J3468" s="50"/>
      <c r="K3468" s="63">
        <v>1038000</v>
      </c>
      <c r="L3468" s="49">
        <v>1038000</v>
      </c>
      <c r="M3468" s="50">
        <f t="shared" si="64"/>
        <v>10</v>
      </c>
      <c r="N3468" s="68" t="s">
        <v>349</v>
      </c>
    </row>
    <row r="3469" spans="1:14" ht="75" customHeight="1" x14ac:dyDescent="0.25">
      <c r="A3469" s="86">
        <v>3461</v>
      </c>
      <c r="B3469" s="50" t="s">
        <v>3435</v>
      </c>
      <c r="C3469" s="69" t="s">
        <v>3436</v>
      </c>
      <c r="D3469" s="69" t="s">
        <v>10</v>
      </c>
      <c r="E3469" s="69" t="s">
        <v>85</v>
      </c>
      <c r="F3469" s="124" t="s">
        <v>745</v>
      </c>
      <c r="G3469" s="87" t="s">
        <v>746</v>
      </c>
      <c r="H3469" s="47">
        <v>120</v>
      </c>
      <c r="I3469" s="48">
        <v>198</v>
      </c>
      <c r="J3469" s="50"/>
      <c r="K3469" s="63">
        <v>1050000</v>
      </c>
      <c r="L3469" s="49">
        <v>1050000</v>
      </c>
      <c r="M3469" s="50">
        <f t="shared" si="64"/>
        <v>11</v>
      </c>
      <c r="N3469" s="68" t="s">
        <v>349</v>
      </c>
    </row>
    <row r="3470" spans="1:14" ht="75" customHeight="1" x14ac:dyDescent="0.25">
      <c r="A3470" s="86">
        <v>3462</v>
      </c>
      <c r="B3470" s="60" t="s">
        <v>3435</v>
      </c>
      <c r="C3470" s="60" t="s">
        <v>3436</v>
      </c>
      <c r="D3470" s="60" t="s">
        <v>17</v>
      </c>
      <c r="E3470" s="60" t="s">
        <v>106</v>
      </c>
      <c r="F3470" s="60" t="s">
        <v>3445</v>
      </c>
      <c r="G3470" s="102" t="s">
        <v>3446</v>
      </c>
      <c r="H3470" s="60">
        <v>50</v>
      </c>
      <c r="I3470" s="61">
        <v>179</v>
      </c>
      <c r="J3470" s="48"/>
      <c r="K3470" s="62">
        <v>1088558</v>
      </c>
      <c r="L3470" s="49">
        <v>1244544.6945669472</v>
      </c>
      <c r="M3470" s="50">
        <f t="shared" si="64"/>
        <v>12</v>
      </c>
      <c r="N3470" s="68" t="s">
        <v>349</v>
      </c>
    </row>
    <row r="3471" spans="1:14" ht="75" customHeight="1" x14ac:dyDescent="0.25">
      <c r="A3471" s="86">
        <v>3463</v>
      </c>
      <c r="B3471" s="60" t="s">
        <v>3435</v>
      </c>
      <c r="C3471" s="60" t="s">
        <v>3436</v>
      </c>
      <c r="D3471" s="60" t="s">
        <v>17</v>
      </c>
      <c r="E3471" s="60" t="s">
        <v>106</v>
      </c>
      <c r="F3471" s="60" t="s">
        <v>3447</v>
      </c>
      <c r="G3471" s="102" t="s">
        <v>3448</v>
      </c>
      <c r="H3471" s="60">
        <v>50</v>
      </c>
      <c r="I3471" s="61">
        <v>181</v>
      </c>
      <c r="J3471" s="48"/>
      <c r="K3471" s="62">
        <v>1201619</v>
      </c>
      <c r="L3471" s="49">
        <v>1373806.9550183273</v>
      </c>
      <c r="M3471" s="50">
        <f t="shared" si="64"/>
        <v>13</v>
      </c>
      <c r="N3471" s="68" t="s">
        <v>349</v>
      </c>
    </row>
    <row r="3472" spans="1:14" ht="75" customHeight="1" x14ac:dyDescent="0.25">
      <c r="A3472" s="86">
        <v>3464</v>
      </c>
      <c r="B3472" s="60" t="s">
        <v>3435</v>
      </c>
      <c r="C3472" s="60" t="s">
        <v>3436</v>
      </c>
      <c r="D3472" s="60" t="s">
        <v>17</v>
      </c>
      <c r="E3472" s="60" t="s">
        <v>106</v>
      </c>
      <c r="F3472" s="60" t="s">
        <v>3449</v>
      </c>
      <c r="G3472" s="102" t="s">
        <v>3450</v>
      </c>
      <c r="H3472" s="60">
        <v>50</v>
      </c>
      <c r="I3472" s="61">
        <v>185</v>
      </c>
      <c r="J3472" s="48"/>
      <c r="K3472" s="62">
        <v>1205443</v>
      </c>
      <c r="L3472" s="49">
        <v>1378178.9213370942</v>
      </c>
      <c r="M3472" s="50">
        <f t="shared" si="64"/>
        <v>14</v>
      </c>
      <c r="N3472" s="68" t="s">
        <v>349</v>
      </c>
    </row>
    <row r="3473" spans="1:14" ht="75" customHeight="1" x14ac:dyDescent="0.25">
      <c r="A3473" s="86">
        <v>3465</v>
      </c>
      <c r="B3473" s="60" t="s">
        <v>3435</v>
      </c>
      <c r="C3473" s="60" t="s">
        <v>3436</v>
      </c>
      <c r="D3473" s="60" t="s">
        <v>17</v>
      </c>
      <c r="E3473" s="60" t="s">
        <v>106</v>
      </c>
      <c r="F3473" s="60" t="s">
        <v>3451</v>
      </c>
      <c r="G3473" s="102" t="s">
        <v>3452</v>
      </c>
      <c r="H3473" s="60">
        <v>50</v>
      </c>
      <c r="I3473" s="61">
        <v>210</v>
      </c>
      <c r="J3473" s="48"/>
      <c r="K3473" s="62">
        <v>1351535</v>
      </c>
      <c r="L3473" s="49">
        <v>1545205.4128227793</v>
      </c>
      <c r="M3473" s="50">
        <f t="shared" si="64"/>
        <v>15</v>
      </c>
      <c r="N3473" s="68" t="s">
        <v>349</v>
      </c>
    </row>
    <row r="3474" spans="1:14" ht="75" customHeight="1" x14ac:dyDescent="0.25">
      <c r="A3474" s="86">
        <v>3466</v>
      </c>
      <c r="B3474" s="60" t="s">
        <v>3435</v>
      </c>
      <c r="C3474" s="60" t="s">
        <v>3436</v>
      </c>
      <c r="D3474" s="60" t="s">
        <v>17</v>
      </c>
      <c r="E3474" s="60" t="s">
        <v>106</v>
      </c>
      <c r="F3474" s="60" t="s">
        <v>3453</v>
      </c>
      <c r="G3474" s="102" t="s">
        <v>3454</v>
      </c>
      <c r="H3474" s="60">
        <v>50</v>
      </c>
      <c r="I3474" s="61">
        <v>208</v>
      </c>
      <c r="J3474" s="48"/>
      <c r="K3474" s="62">
        <v>1428544</v>
      </c>
      <c r="L3474" s="49">
        <v>1633249.5431161637</v>
      </c>
      <c r="M3474" s="50">
        <f t="shared" si="64"/>
        <v>16</v>
      </c>
      <c r="N3474" s="68" t="s">
        <v>349</v>
      </c>
    </row>
    <row r="3475" spans="1:14" ht="75" customHeight="1" x14ac:dyDescent="0.25">
      <c r="A3475" s="86">
        <v>3467</v>
      </c>
      <c r="B3475" s="50" t="s">
        <v>3455</v>
      </c>
      <c r="C3475" s="69" t="s">
        <v>3430</v>
      </c>
      <c r="D3475" s="69" t="s">
        <v>13</v>
      </c>
      <c r="E3475" s="69" t="s">
        <v>202</v>
      </c>
      <c r="F3475" s="69" t="s">
        <v>699</v>
      </c>
      <c r="G3475" s="69" t="s">
        <v>700</v>
      </c>
      <c r="H3475" s="47">
        <v>121</v>
      </c>
      <c r="I3475" s="48">
        <v>142</v>
      </c>
      <c r="J3475" s="50"/>
      <c r="K3475" s="59">
        <v>665800</v>
      </c>
      <c r="L3475" s="49">
        <v>733009.35516081378</v>
      </c>
      <c r="M3475" s="50">
        <f t="shared" si="64"/>
        <v>1</v>
      </c>
      <c r="N3475" s="68" t="s">
        <v>349</v>
      </c>
    </row>
    <row r="3476" spans="1:14" ht="75" customHeight="1" x14ac:dyDescent="0.25">
      <c r="A3476" s="86">
        <v>3468</v>
      </c>
      <c r="B3476" s="50" t="s">
        <v>3455</v>
      </c>
      <c r="C3476" s="69" t="s">
        <v>3430</v>
      </c>
      <c r="D3476" s="69" t="s">
        <v>138</v>
      </c>
      <c r="E3476" s="69" t="s">
        <v>718</v>
      </c>
      <c r="F3476" s="69" t="s">
        <v>3456</v>
      </c>
      <c r="G3476" s="87" t="s">
        <v>536</v>
      </c>
      <c r="H3476" s="47">
        <v>7</v>
      </c>
      <c r="I3476" s="48">
        <v>179</v>
      </c>
      <c r="J3476" s="50"/>
      <c r="K3476" s="125">
        <v>1163977</v>
      </c>
      <c r="L3476" s="49">
        <v>1330770.9832162836</v>
      </c>
      <c r="M3476" s="50">
        <f t="shared" si="64"/>
        <v>2</v>
      </c>
      <c r="N3476" s="68" t="s">
        <v>349</v>
      </c>
    </row>
    <row r="3477" spans="1:14" ht="75" customHeight="1" x14ac:dyDescent="0.25">
      <c r="A3477" s="86">
        <v>3469</v>
      </c>
      <c r="B3477" s="50" t="s">
        <v>3457</v>
      </c>
      <c r="C3477" s="69" t="s">
        <v>3458</v>
      </c>
      <c r="D3477" s="69" t="s">
        <v>138</v>
      </c>
      <c r="E3477" s="69" t="s">
        <v>718</v>
      </c>
      <c r="F3477" s="69" t="s">
        <v>749</v>
      </c>
      <c r="G3477" s="87" t="s">
        <v>543</v>
      </c>
      <c r="H3477" s="47">
        <v>7</v>
      </c>
      <c r="I3477" s="48">
        <v>185</v>
      </c>
      <c r="J3477" s="50"/>
      <c r="K3477" s="125">
        <v>1272951</v>
      </c>
      <c r="L3477" s="49">
        <v>1455360.5903348189</v>
      </c>
      <c r="M3477" s="50">
        <f t="shared" si="64"/>
        <v>1</v>
      </c>
      <c r="N3477" s="68" t="s">
        <v>349</v>
      </c>
    </row>
    <row r="3478" spans="1:14" ht="75" customHeight="1" x14ac:dyDescent="0.25">
      <c r="A3478" s="86">
        <v>3470</v>
      </c>
      <c r="B3478" s="50" t="s">
        <v>3459</v>
      </c>
      <c r="C3478" s="69" t="s">
        <v>3460</v>
      </c>
      <c r="D3478" s="69" t="s">
        <v>27</v>
      </c>
      <c r="E3478" s="69" t="s">
        <v>131</v>
      </c>
      <c r="F3478" s="69" t="s">
        <v>3461</v>
      </c>
      <c r="G3478" s="87" t="s">
        <v>3462</v>
      </c>
      <c r="H3478" s="47">
        <v>120</v>
      </c>
      <c r="I3478" s="48">
        <v>173</v>
      </c>
      <c r="J3478" s="50"/>
      <c r="K3478" s="97">
        <v>423109.65</v>
      </c>
      <c r="L3478" s="49">
        <v>448150.82454790478</v>
      </c>
      <c r="M3478" s="50">
        <f t="shared" si="64"/>
        <v>1</v>
      </c>
      <c r="N3478" s="68" t="s">
        <v>349</v>
      </c>
    </row>
    <row r="3479" spans="1:14" ht="75" customHeight="1" x14ac:dyDescent="0.25">
      <c r="A3479" s="86">
        <v>3471</v>
      </c>
      <c r="B3479" s="50" t="s">
        <v>3459</v>
      </c>
      <c r="C3479" s="69" t="s">
        <v>3460</v>
      </c>
      <c r="D3479" s="69" t="s">
        <v>27</v>
      </c>
      <c r="E3479" s="69" t="s">
        <v>2536</v>
      </c>
      <c r="F3479" s="69" t="s">
        <v>2537</v>
      </c>
      <c r="G3479" s="87" t="s">
        <v>2538</v>
      </c>
      <c r="H3479" s="47">
        <v>60</v>
      </c>
      <c r="I3479" s="48">
        <v>204</v>
      </c>
      <c r="J3479" s="50"/>
      <c r="K3479" s="97">
        <v>435317.35000000003</v>
      </c>
      <c r="L3479" s="49">
        <v>461081.02082405554</v>
      </c>
      <c r="M3479" s="50">
        <f t="shared" si="64"/>
        <v>2</v>
      </c>
      <c r="N3479" s="68" t="s">
        <v>349</v>
      </c>
    </row>
    <row r="3480" spans="1:14" ht="75" customHeight="1" x14ac:dyDescent="0.25">
      <c r="A3480" s="86">
        <v>3472</v>
      </c>
      <c r="B3480" s="50" t="s">
        <v>3459</v>
      </c>
      <c r="C3480" s="69" t="s">
        <v>3460</v>
      </c>
      <c r="D3480" s="69" t="s">
        <v>27</v>
      </c>
      <c r="E3480" s="69" t="s">
        <v>2741</v>
      </c>
      <c r="F3480" s="69" t="s">
        <v>2742</v>
      </c>
      <c r="G3480" s="87" t="s">
        <v>2743</v>
      </c>
      <c r="H3480" s="47">
        <v>60</v>
      </c>
      <c r="I3480" s="48">
        <v>174</v>
      </c>
      <c r="J3480" s="50"/>
      <c r="K3480" s="97">
        <v>435366.7</v>
      </c>
      <c r="L3480" s="49">
        <v>461133.29153731267</v>
      </c>
      <c r="M3480" s="50">
        <f t="shared" si="64"/>
        <v>3</v>
      </c>
      <c r="N3480" s="68" t="s">
        <v>349</v>
      </c>
    </row>
    <row r="3481" spans="1:14" ht="75" customHeight="1" x14ac:dyDescent="0.25">
      <c r="A3481" s="86">
        <v>3473</v>
      </c>
      <c r="B3481" s="50" t="s">
        <v>3459</v>
      </c>
      <c r="C3481" s="69" t="s">
        <v>3460</v>
      </c>
      <c r="D3481" s="69" t="s">
        <v>27</v>
      </c>
      <c r="E3481" s="69" t="s">
        <v>131</v>
      </c>
      <c r="F3481" s="69" t="s">
        <v>3463</v>
      </c>
      <c r="G3481" s="87" t="s">
        <v>3464</v>
      </c>
      <c r="H3481" s="47">
        <v>120</v>
      </c>
      <c r="I3481" s="48">
        <v>173</v>
      </c>
      <c r="J3481" s="50"/>
      <c r="K3481" s="97">
        <v>474348.60000000003</v>
      </c>
      <c r="L3481" s="49">
        <v>502422.28276557697</v>
      </c>
      <c r="M3481" s="50">
        <f t="shared" si="64"/>
        <v>4</v>
      </c>
      <c r="N3481" s="68" t="s">
        <v>349</v>
      </c>
    </row>
    <row r="3482" spans="1:14" ht="75" customHeight="1" x14ac:dyDescent="0.25">
      <c r="A3482" s="86">
        <v>3474</v>
      </c>
      <c r="B3482" s="50" t="s">
        <v>3459</v>
      </c>
      <c r="C3482" s="69" t="s">
        <v>3460</v>
      </c>
      <c r="D3482" s="69" t="s">
        <v>27</v>
      </c>
      <c r="E3482" s="69" t="s">
        <v>2741</v>
      </c>
      <c r="F3482" s="69" t="s">
        <v>2744</v>
      </c>
      <c r="G3482" s="87" t="s">
        <v>2745</v>
      </c>
      <c r="H3482" s="47">
        <v>60</v>
      </c>
      <c r="I3482" s="48">
        <v>174</v>
      </c>
      <c r="J3482" s="50"/>
      <c r="K3482" s="97">
        <v>479706.10000000003</v>
      </c>
      <c r="L3482" s="49">
        <v>508096.8591845156</v>
      </c>
      <c r="M3482" s="50">
        <f t="shared" si="64"/>
        <v>5</v>
      </c>
      <c r="N3482" s="68" t="s">
        <v>349</v>
      </c>
    </row>
    <row r="3483" spans="1:14" ht="75" customHeight="1" x14ac:dyDescent="0.25">
      <c r="A3483" s="86">
        <v>3475</v>
      </c>
      <c r="B3483" s="50" t="s">
        <v>3459</v>
      </c>
      <c r="C3483" s="69" t="s">
        <v>3460</v>
      </c>
      <c r="D3483" s="69" t="s">
        <v>27</v>
      </c>
      <c r="E3483" s="69" t="s">
        <v>2536</v>
      </c>
      <c r="F3483" s="69" t="s">
        <v>3465</v>
      </c>
      <c r="G3483" s="87" t="s">
        <v>2542</v>
      </c>
      <c r="H3483" s="47">
        <v>60</v>
      </c>
      <c r="I3483" s="48">
        <v>204</v>
      </c>
      <c r="J3483" s="50"/>
      <c r="K3483" s="97">
        <v>488331.85000000003</v>
      </c>
      <c r="L3483" s="49">
        <v>517233.11257614603</v>
      </c>
      <c r="M3483" s="50">
        <f t="shared" si="64"/>
        <v>6</v>
      </c>
      <c r="N3483" s="68" t="s">
        <v>349</v>
      </c>
    </row>
    <row r="3484" spans="1:14" ht="75" customHeight="1" x14ac:dyDescent="0.25">
      <c r="A3484" s="86">
        <v>3476</v>
      </c>
      <c r="B3484" s="50" t="s">
        <v>3459</v>
      </c>
      <c r="C3484" s="69" t="s">
        <v>3460</v>
      </c>
      <c r="D3484" s="69" t="s">
        <v>27</v>
      </c>
      <c r="E3484" s="69" t="s">
        <v>131</v>
      </c>
      <c r="F3484" s="69" t="s">
        <v>3466</v>
      </c>
      <c r="G3484" s="87" t="s">
        <v>3467</v>
      </c>
      <c r="H3484" s="47">
        <v>120</v>
      </c>
      <c r="I3484" s="48">
        <v>173</v>
      </c>
      <c r="J3484" s="50"/>
      <c r="K3484" s="97">
        <v>503195.25</v>
      </c>
      <c r="L3484" s="49">
        <v>532976.18287857308</v>
      </c>
      <c r="M3484" s="50">
        <f t="shared" si="64"/>
        <v>7</v>
      </c>
      <c r="N3484" s="68" t="s">
        <v>349</v>
      </c>
    </row>
    <row r="3485" spans="1:14" ht="75" customHeight="1" x14ac:dyDescent="0.25">
      <c r="A3485" s="86">
        <v>3477</v>
      </c>
      <c r="B3485" s="50" t="s">
        <v>3459</v>
      </c>
      <c r="C3485" s="69" t="s">
        <v>3460</v>
      </c>
      <c r="D3485" s="69" t="s">
        <v>138</v>
      </c>
      <c r="E3485" s="69" t="s">
        <v>126</v>
      </c>
      <c r="F3485" s="69" t="s">
        <v>3468</v>
      </c>
      <c r="G3485" s="69" t="s">
        <v>3468</v>
      </c>
      <c r="H3485" s="47">
        <v>90</v>
      </c>
      <c r="I3485" s="48">
        <v>169</v>
      </c>
      <c r="J3485" s="50"/>
      <c r="K3485" s="125">
        <v>512950</v>
      </c>
      <c r="L3485" s="49">
        <v>499332.33274734474</v>
      </c>
      <c r="M3485" s="50">
        <f t="shared" si="64"/>
        <v>8</v>
      </c>
      <c r="N3485" s="68" t="s">
        <v>349</v>
      </c>
    </row>
    <row r="3486" spans="1:14" ht="75" customHeight="1" x14ac:dyDescent="0.25">
      <c r="A3486" s="86">
        <v>3478</v>
      </c>
      <c r="B3486" s="50" t="s">
        <v>3459</v>
      </c>
      <c r="C3486" s="69" t="s">
        <v>3460</v>
      </c>
      <c r="D3486" s="69" t="s">
        <v>27</v>
      </c>
      <c r="E3486" s="69" t="s">
        <v>2536</v>
      </c>
      <c r="F3486" s="69" t="s">
        <v>2545</v>
      </c>
      <c r="G3486" s="87" t="s">
        <v>2546</v>
      </c>
      <c r="H3486" s="47">
        <v>60</v>
      </c>
      <c r="I3486" s="48">
        <v>204</v>
      </c>
      <c r="J3486" s="50"/>
      <c r="K3486" s="97">
        <v>522068.35000000003</v>
      </c>
      <c r="L3486" s="49">
        <v>552966.26187293092</v>
      </c>
      <c r="M3486" s="50">
        <f t="shared" si="64"/>
        <v>9</v>
      </c>
      <c r="N3486" s="68" t="s">
        <v>349</v>
      </c>
    </row>
    <row r="3487" spans="1:14" ht="75" customHeight="1" x14ac:dyDescent="0.25">
      <c r="A3487" s="86">
        <v>3479</v>
      </c>
      <c r="B3487" s="50" t="s">
        <v>3459</v>
      </c>
      <c r="C3487" s="69" t="s">
        <v>3460</v>
      </c>
      <c r="D3487" s="69" t="s">
        <v>27</v>
      </c>
      <c r="E3487" s="69" t="s">
        <v>131</v>
      </c>
      <c r="F3487" s="69" t="s">
        <v>3469</v>
      </c>
      <c r="G3487" s="87" t="s">
        <v>3470</v>
      </c>
      <c r="H3487" s="47">
        <v>120</v>
      </c>
      <c r="I3487" s="48">
        <v>173</v>
      </c>
      <c r="J3487" s="50"/>
      <c r="K3487" s="97">
        <v>540579.45000000007</v>
      </c>
      <c r="L3487" s="49">
        <v>572572.91638503852</v>
      </c>
      <c r="M3487" s="50">
        <f t="shared" si="64"/>
        <v>10</v>
      </c>
      <c r="N3487" s="68" t="s">
        <v>349</v>
      </c>
    </row>
    <row r="3488" spans="1:14" ht="75" customHeight="1" x14ac:dyDescent="0.25">
      <c r="A3488" s="86">
        <v>3480</v>
      </c>
      <c r="B3488" s="50" t="s">
        <v>3459</v>
      </c>
      <c r="C3488" s="69" t="s">
        <v>3460</v>
      </c>
      <c r="D3488" s="69" t="s">
        <v>27</v>
      </c>
      <c r="E3488" s="69" t="s">
        <v>131</v>
      </c>
      <c r="F3488" s="69" t="s">
        <v>3471</v>
      </c>
      <c r="G3488" s="87" t="s">
        <v>3472</v>
      </c>
      <c r="H3488" s="47">
        <v>120</v>
      </c>
      <c r="I3488" s="48">
        <v>178</v>
      </c>
      <c r="J3488" s="50"/>
      <c r="K3488" s="97">
        <v>578053.95000000007</v>
      </c>
      <c r="L3488" s="49">
        <v>612265.29417533579</v>
      </c>
      <c r="M3488" s="50">
        <f t="shared" si="64"/>
        <v>11</v>
      </c>
      <c r="N3488" s="68" t="s">
        <v>349</v>
      </c>
    </row>
    <row r="3489" spans="1:14" ht="75" customHeight="1" x14ac:dyDescent="0.25">
      <c r="A3489" s="86">
        <v>3481</v>
      </c>
      <c r="B3489" s="50" t="s">
        <v>3459</v>
      </c>
      <c r="C3489" s="69" t="s">
        <v>3460</v>
      </c>
      <c r="D3489" s="69" t="s">
        <v>13</v>
      </c>
      <c r="E3489" s="69" t="s">
        <v>202</v>
      </c>
      <c r="F3489" s="69" t="s">
        <v>2573</v>
      </c>
      <c r="G3489" s="69" t="s">
        <v>2574</v>
      </c>
      <c r="H3489" s="47">
        <v>121</v>
      </c>
      <c r="I3489" s="48">
        <v>187</v>
      </c>
      <c r="J3489" s="50"/>
      <c r="K3489" s="59">
        <v>693500</v>
      </c>
      <c r="L3489" s="49">
        <v>763401.96579843317</v>
      </c>
      <c r="M3489" s="50">
        <f t="shared" si="64"/>
        <v>12</v>
      </c>
      <c r="N3489" s="68" t="s">
        <v>349</v>
      </c>
    </row>
    <row r="3490" spans="1:14" ht="75" customHeight="1" x14ac:dyDescent="0.25">
      <c r="A3490" s="86">
        <v>3482</v>
      </c>
      <c r="B3490" s="50" t="s">
        <v>3459</v>
      </c>
      <c r="C3490" s="69" t="s">
        <v>3460</v>
      </c>
      <c r="D3490" s="69" t="s">
        <v>13</v>
      </c>
      <c r="E3490" s="69" t="s">
        <v>202</v>
      </c>
      <c r="F3490" s="69" t="s">
        <v>2651</v>
      </c>
      <c r="G3490" s="69" t="s">
        <v>2652</v>
      </c>
      <c r="H3490" s="47">
        <v>121</v>
      </c>
      <c r="I3490" s="48" t="s">
        <v>2579</v>
      </c>
      <c r="J3490" s="50"/>
      <c r="K3490" s="59">
        <v>795500</v>
      </c>
      <c r="L3490" s="49">
        <v>876705.8501553575</v>
      </c>
      <c r="M3490" s="50">
        <f t="shared" si="64"/>
        <v>13</v>
      </c>
      <c r="N3490" s="68" t="s">
        <v>349</v>
      </c>
    </row>
    <row r="3491" spans="1:14" ht="75" customHeight="1" x14ac:dyDescent="0.25">
      <c r="A3491" s="86">
        <v>3483</v>
      </c>
      <c r="B3491" s="50" t="s">
        <v>3459</v>
      </c>
      <c r="C3491" s="69" t="s">
        <v>3460</v>
      </c>
      <c r="D3491" s="69" t="s">
        <v>13</v>
      </c>
      <c r="E3491" s="69" t="s">
        <v>202</v>
      </c>
      <c r="F3491" s="69" t="s">
        <v>2657</v>
      </c>
      <c r="G3491" s="69" t="s">
        <v>2658</v>
      </c>
      <c r="H3491" s="47">
        <v>121</v>
      </c>
      <c r="I3491" s="48">
        <v>163</v>
      </c>
      <c r="J3491" s="50"/>
      <c r="K3491" s="59">
        <v>815900</v>
      </c>
      <c r="L3491" s="49">
        <v>896177.61268051784</v>
      </c>
      <c r="M3491" s="50">
        <f t="shared" si="64"/>
        <v>14</v>
      </c>
      <c r="N3491" s="68" t="s">
        <v>349</v>
      </c>
    </row>
    <row r="3492" spans="1:14" ht="75" customHeight="1" x14ac:dyDescent="0.25">
      <c r="A3492" s="86">
        <v>3484</v>
      </c>
      <c r="B3492" s="50" t="s">
        <v>3459</v>
      </c>
      <c r="C3492" s="69" t="s">
        <v>3460</v>
      </c>
      <c r="D3492" s="69" t="s">
        <v>13</v>
      </c>
      <c r="E3492" s="69" t="s">
        <v>202</v>
      </c>
      <c r="F3492" s="69" t="s">
        <v>2659</v>
      </c>
      <c r="G3492" s="69" t="s">
        <v>2660</v>
      </c>
      <c r="H3492" s="47">
        <v>121</v>
      </c>
      <c r="I3492" s="48" t="s">
        <v>2579</v>
      </c>
      <c r="J3492" s="50"/>
      <c r="K3492" s="59">
        <v>849600</v>
      </c>
      <c r="L3492" s="49">
        <v>941758.67685969174</v>
      </c>
      <c r="M3492" s="50">
        <f t="shared" si="64"/>
        <v>15</v>
      </c>
      <c r="N3492" s="68" t="s">
        <v>349</v>
      </c>
    </row>
    <row r="3493" spans="1:14" ht="75" customHeight="1" x14ac:dyDescent="0.25">
      <c r="A3493" s="86">
        <v>3485</v>
      </c>
      <c r="B3493" s="50" t="s">
        <v>3459</v>
      </c>
      <c r="C3493" s="69" t="s">
        <v>3460</v>
      </c>
      <c r="D3493" s="69" t="s">
        <v>27</v>
      </c>
      <c r="E3493" s="69" t="s">
        <v>396</v>
      </c>
      <c r="F3493" s="69" t="s">
        <v>2760</v>
      </c>
      <c r="G3493" s="87" t="s">
        <v>2761</v>
      </c>
      <c r="H3493" s="47" t="s">
        <v>399</v>
      </c>
      <c r="I3493" s="48">
        <v>162</v>
      </c>
      <c r="J3493" s="50"/>
      <c r="K3493" s="97">
        <v>882557.71779854188</v>
      </c>
      <c r="L3493" s="49">
        <v>934790.70719028392</v>
      </c>
      <c r="M3493" s="50">
        <f t="shared" si="64"/>
        <v>16</v>
      </c>
      <c r="N3493" s="68" t="s">
        <v>349</v>
      </c>
    </row>
    <row r="3494" spans="1:14" ht="75" customHeight="1" x14ac:dyDescent="0.25">
      <c r="A3494" s="86">
        <v>3486</v>
      </c>
      <c r="B3494" s="50" t="s">
        <v>3459</v>
      </c>
      <c r="C3494" s="69" t="s">
        <v>3460</v>
      </c>
      <c r="D3494" s="69" t="s">
        <v>13</v>
      </c>
      <c r="E3494" s="69" t="s">
        <v>202</v>
      </c>
      <c r="F3494" s="69" t="s">
        <v>2590</v>
      </c>
      <c r="G3494" s="69" t="s">
        <v>2591</v>
      </c>
      <c r="H3494" s="47">
        <v>121</v>
      </c>
      <c r="I3494" s="48">
        <v>182</v>
      </c>
      <c r="J3494" s="50"/>
      <c r="K3494" s="59">
        <v>861400</v>
      </c>
      <c r="L3494" s="49">
        <v>951441.73521877045</v>
      </c>
      <c r="M3494" s="50">
        <f t="shared" si="64"/>
        <v>17</v>
      </c>
      <c r="N3494" s="68" t="s">
        <v>349</v>
      </c>
    </row>
    <row r="3495" spans="1:14" ht="75" customHeight="1" x14ac:dyDescent="0.25">
      <c r="A3495" s="86">
        <v>3487</v>
      </c>
      <c r="B3495" s="50" t="s">
        <v>3459</v>
      </c>
      <c r="C3495" s="69" t="s">
        <v>3460</v>
      </c>
      <c r="D3495" s="69" t="s">
        <v>13</v>
      </c>
      <c r="E3495" s="69" t="s">
        <v>202</v>
      </c>
      <c r="F3495" s="69" t="s">
        <v>2665</v>
      </c>
      <c r="G3495" s="69" t="s">
        <v>2666</v>
      </c>
      <c r="H3495" s="47">
        <v>121</v>
      </c>
      <c r="I3495" s="48">
        <v>164</v>
      </c>
      <c r="J3495" s="50"/>
      <c r="K3495" s="59">
        <v>880100</v>
      </c>
      <c r="L3495" s="49">
        <v>976396.31432152318</v>
      </c>
      <c r="M3495" s="50">
        <f t="shared" si="64"/>
        <v>18</v>
      </c>
      <c r="N3495" s="68" t="s">
        <v>349</v>
      </c>
    </row>
    <row r="3496" spans="1:14" ht="75" customHeight="1" x14ac:dyDescent="0.25">
      <c r="A3496" s="86">
        <v>3488</v>
      </c>
      <c r="B3496" s="50" t="s">
        <v>3459</v>
      </c>
      <c r="C3496" s="69" t="s">
        <v>3460</v>
      </c>
      <c r="D3496" s="69" t="s">
        <v>7</v>
      </c>
      <c r="E3496" s="69" t="s">
        <v>230</v>
      </c>
      <c r="F3496" s="87" t="s">
        <v>3473</v>
      </c>
      <c r="G3496" s="69" t="s">
        <v>3474</v>
      </c>
      <c r="H3496" s="50" t="s">
        <v>245</v>
      </c>
      <c r="I3496" s="48">
        <v>166</v>
      </c>
      <c r="J3496" s="50"/>
      <c r="K3496" s="49">
        <v>890000</v>
      </c>
      <c r="L3496" s="49">
        <v>889999.99999999988</v>
      </c>
      <c r="M3496" s="50">
        <f t="shared" si="64"/>
        <v>19</v>
      </c>
      <c r="N3496" s="68" t="s">
        <v>349</v>
      </c>
    </row>
    <row r="3497" spans="1:14" ht="75" customHeight="1" x14ac:dyDescent="0.25">
      <c r="A3497" s="86">
        <v>3489</v>
      </c>
      <c r="B3497" s="50" t="s">
        <v>3459</v>
      </c>
      <c r="C3497" s="69" t="s">
        <v>3460</v>
      </c>
      <c r="D3497" s="69" t="s">
        <v>27</v>
      </c>
      <c r="E3497" s="69" t="s">
        <v>396</v>
      </c>
      <c r="F3497" s="69" t="s">
        <v>3475</v>
      </c>
      <c r="G3497" s="87" t="s">
        <v>3476</v>
      </c>
      <c r="H3497" s="47" t="s">
        <v>399</v>
      </c>
      <c r="I3497" s="48">
        <v>162</v>
      </c>
      <c r="J3497" s="50"/>
      <c r="K3497" s="97">
        <v>921259.83660422557</v>
      </c>
      <c r="L3497" s="49">
        <v>975783.35875121655</v>
      </c>
      <c r="M3497" s="50">
        <f t="shared" si="64"/>
        <v>20</v>
      </c>
      <c r="N3497" s="68" t="s">
        <v>349</v>
      </c>
    </row>
    <row r="3498" spans="1:14" ht="75" customHeight="1" x14ac:dyDescent="0.25">
      <c r="A3498" s="86">
        <v>3490</v>
      </c>
      <c r="B3498" s="50" t="s">
        <v>3459</v>
      </c>
      <c r="C3498" s="69" t="s">
        <v>3460</v>
      </c>
      <c r="D3498" s="69" t="s">
        <v>13</v>
      </c>
      <c r="E3498" s="69" t="s">
        <v>202</v>
      </c>
      <c r="F3498" s="69" t="s">
        <v>2592</v>
      </c>
      <c r="G3498" s="69" t="s">
        <v>2593</v>
      </c>
      <c r="H3498" s="47">
        <v>121</v>
      </c>
      <c r="I3498" s="48" t="s">
        <v>2594</v>
      </c>
      <c r="J3498" s="50"/>
      <c r="K3498" s="59">
        <v>925600</v>
      </c>
      <c r="L3498" s="49">
        <v>1025229.9694052917</v>
      </c>
      <c r="M3498" s="50">
        <f t="shared" si="64"/>
        <v>21</v>
      </c>
      <c r="N3498" s="68" t="s">
        <v>349</v>
      </c>
    </row>
    <row r="3499" spans="1:14" ht="75" customHeight="1" x14ac:dyDescent="0.25">
      <c r="A3499" s="86">
        <v>3491</v>
      </c>
      <c r="B3499" s="50" t="s">
        <v>3459</v>
      </c>
      <c r="C3499" s="69" t="s">
        <v>3460</v>
      </c>
      <c r="D3499" s="69" t="s">
        <v>27</v>
      </c>
      <c r="E3499" s="69" t="s">
        <v>396</v>
      </c>
      <c r="F3499" s="69" t="s">
        <v>3477</v>
      </c>
      <c r="G3499" s="87" t="s">
        <v>3478</v>
      </c>
      <c r="H3499" s="47" t="s">
        <v>399</v>
      </c>
      <c r="I3499" s="48">
        <v>162</v>
      </c>
      <c r="J3499" s="50"/>
      <c r="K3499" s="97">
        <v>984154.0001281217</v>
      </c>
      <c r="L3499" s="49">
        <v>1042399.8286012538</v>
      </c>
      <c r="M3499" s="50">
        <f t="shared" si="64"/>
        <v>22</v>
      </c>
      <c r="N3499" s="68" t="s">
        <v>349</v>
      </c>
    </row>
    <row r="3500" spans="1:14" ht="75" customHeight="1" x14ac:dyDescent="0.25">
      <c r="A3500" s="86">
        <v>3492</v>
      </c>
      <c r="B3500" s="50" t="s">
        <v>3459</v>
      </c>
      <c r="C3500" s="69" t="s">
        <v>3460</v>
      </c>
      <c r="D3500" s="69" t="s">
        <v>138</v>
      </c>
      <c r="E3500" s="69" t="s">
        <v>534</v>
      </c>
      <c r="F3500" s="69" t="s">
        <v>3479</v>
      </c>
      <c r="G3500" s="87" t="s">
        <v>3480</v>
      </c>
      <c r="H3500" s="47">
        <v>7</v>
      </c>
      <c r="I3500" s="48">
        <v>144</v>
      </c>
      <c r="J3500" s="50"/>
      <c r="K3500" s="125">
        <v>1000750</v>
      </c>
      <c r="L3500" s="49">
        <v>1144154.1039502465</v>
      </c>
      <c r="M3500" s="50">
        <f t="shared" si="64"/>
        <v>23</v>
      </c>
      <c r="N3500" s="68" t="s">
        <v>349</v>
      </c>
    </row>
    <row r="3501" spans="1:14" ht="75" customHeight="1" x14ac:dyDescent="0.25">
      <c r="A3501" s="86">
        <v>3493</v>
      </c>
      <c r="B3501" s="50" t="s">
        <v>3459</v>
      </c>
      <c r="C3501" s="69" t="s">
        <v>3460</v>
      </c>
      <c r="D3501" s="69" t="s">
        <v>27</v>
      </c>
      <c r="E3501" s="69" t="s">
        <v>396</v>
      </c>
      <c r="F3501" s="69" t="s">
        <v>3481</v>
      </c>
      <c r="G3501" s="87" t="s">
        <v>3482</v>
      </c>
      <c r="H3501" s="47" t="s">
        <v>399</v>
      </c>
      <c r="I3501" s="48">
        <v>162</v>
      </c>
      <c r="J3501" s="50"/>
      <c r="K3501" s="97">
        <v>1061566.7078326319</v>
      </c>
      <c r="L3501" s="49">
        <v>1124394.103107312</v>
      </c>
      <c r="M3501" s="50">
        <f t="shared" si="64"/>
        <v>24</v>
      </c>
      <c r="N3501" s="68" t="s">
        <v>349</v>
      </c>
    </row>
    <row r="3502" spans="1:14" ht="75" customHeight="1" x14ac:dyDescent="0.25">
      <c r="A3502" s="86">
        <v>3494</v>
      </c>
      <c r="B3502" s="50" t="s">
        <v>3459</v>
      </c>
      <c r="C3502" s="69" t="s">
        <v>3460</v>
      </c>
      <c r="D3502" s="69" t="s">
        <v>8</v>
      </c>
      <c r="E3502" s="69" t="s">
        <v>388</v>
      </c>
      <c r="F3502" s="69" t="s">
        <v>3483</v>
      </c>
      <c r="G3502" s="87" t="s">
        <v>3484</v>
      </c>
      <c r="H3502" s="47" t="s">
        <v>391</v>
      </c>
      <c r="I3502" s="48">
        <v>192</v>
      </c>
      <c r="J3502" s="50"/>
      <c r="K3502" s="63">
        <v>1300000</v>
      </c>
      <c r="L3502" s="49">
        <v>1486285.6209196306</v>
      </c>
      <c r="M3502" s="50">
        <f t="shared" si="64"/>
        <v>25</v>
      </c>
      <c r="N3502" s="68" t="s">
        <v>349</v>
      </c>
    </row>
    <row r="3503" spans="1:14" ht="75" customHeight="1" x14ac:dyDescent="0.25">
      <c r="A3503" s="86">
        <v>3495</v>
      </c>
      <c r="B3503" s="50" t="s">
        <v>3485</v>
      </c>
      <c r="C3503" s="69" t="s">
        <v>3486</v>
      </c>
      <c r="D3503" s="69" t="s">
        <v>13</v>
      </c>
      <c r="E3503" s="69" t="s">
        <v>202</v>
      </c>
      <c r="F3503" s="69" t="s">
        <v>2590</v>
      </c>
      <c r="G3503" s="69" t="s">
        <v>2591</v>
      </c>
      <c r="H3503" s="47">
        <v>121</v>
      </c>
      <c r="I3503" s="48">
        <v>182</v>
      </c>
      <c r="J3503" s="50"/>
      <c r="K3503" s="59">
        <v>861400</v>
      </c>
      <c r="L3503" s="49">
        <v>951441.73521877045</v>
      </c>
      <c r="M3503" s="50">
        <f t="shared" si="64"/>
        <v>1</v>
      </c>
      <c r="N3503" s="68" t="s">
        <v>349</v>
      </c>
    </row>
    <row r="3504" spans="1:14" ht="75" customHeight="1" x14ac:dyDescent="0.25">
      <c r="A3504" s="86">
        <v>3496</v>
      </c>
      <c r="B3504" s="50" t="s">
        <v>3485</v>
      </c>
      <c r="C3504" s="69" t="s">
        <v>3486</v>
      </c>
      <c r="D3504" s="69" t="s">
        <v>13</v>
      </c>
      <c r="E3504" s="69" t="s">
        <v>202</v>
      </c>
      <c r="F3504" s="69" t="s">
        <v>2592</v>
      </c>
      <c r="G3504" s="69" t="s">
        <v>2593</v>
      </c>
      <c r="H3504" s="47">
        <v>121</v>
      </c>
      <c r="I3504" s="48" t="s">
        <v>2594</v>
      </c>
      <c r="J3504" s="50"/>
      <c r="K3504" s="59">
        <v>925600</v>
      </c>
      <c r="L3504" s="49">
        <v>1025229.9694052917</v>
      </c>
      <c r="M3504" s="50">
        <f t="shared" si="64"/>
        <v>2</v>
      </c>
      <c r="N3504" s="68" t="s">
        <v>349</v>
      </c>
    </row>
    <row r="3505" spans="1:14" ht="75" customHeight="1" x14ac:dyDescent="0.25">
      <c r="A3505" s="86">
        <v>3497</v>
      </c>
      <c r="B3505" s="50" t="s">
        <v>3485</v>
      </c>
      <c r="C3505" s="69" t="s">
        <v>3486</v>
      </c>
      <c r="D3505" s="69" t="s">
        <v>138</v>
      </c>
      <c r="E3505" s="69" t="s">
        <v>534</v>
      </c>
      <c r="F3505" s="69" t="s">
        <v>3487</v>
      </c>
      <c r="G3505" s="87" t="s">
        <v>795</v>
      </c>
      <c r="H3505" s="47">
        <v>7</v>
      </c>
      <c r="I3505" s="48">
        <v>173</v>
      </c>
      <c r="J3505" s="50"/>
      <c r="K3505" s="125">
        <v>1970200</v>
      </c>
      <c r="L3505" s="49">
        <v>2252523.0233352743</v>
      </c>
      <c r="M3505" s="50">
        <f t="shared" si="64"/>
        <v>3</v>
      </c>
      <c r="N3505" s="68" t="s">
        <v>349</v>
      </c>
    </row>
    <row r="3506" spans="1:14" ht="75" customHeight="1" x14ac:dyDescent="0.25">
      <c r="A3506" s="86">
        <v>3498</v>
      </c>
      <c r="B3506" s="50" t="s">
        <v>3488</v>
      </c>
      <c r="C3506" s="69" t="s">
        <v>3489</v>
      </c>
      <c r="D3506" s="69" t="s">
        <v>13</v>
      </c>
      <c r="E3506" s="69" t="s">
        <v>202</v>
      </c>
      <c r="F3506" s="69" t="s">
        <v>802</v>
      </c>
      <c r="G3506" s="69" t="s">
        <v>803</v>
      </c>
      <c r="H3506" s="47">
        <v>121</v>
      </c>
      <c r="I3506" s="48">
        <v>195</v>
      </c>
      <c r="J3506" s="50"/>
      <c r="K3506" s="59">
        <v>939400</v>
      </c>
      <c r="L3506" s="49">
        <v>1030519.5169685652</v>
      </c>
      <c r="M3506" s="50">
        <f t="shared" si="64"/>
        <v>1</v>
      </c>
      <c r="N3506" s="68" t="s">
        <v>349</v>
      </c>
    </row>
    <row r="3507" spans="1:14" ht="75" customHeight="1" x14ac:dyDescent="0.25">
      <c r="A3507" s="86">
        <v>3499</v>
      </c>
      <c r="B3507" s="50" t="s">
        <v>3488</v>
      </c>
      <c r="C3507" s="69" t="s">
        <v>3489</v>
      </c>
      <c r="D3507" s="69" t="s">
        <v>13</v>
      </c>
      <c r="E3507" s="69" t="s">
        <v>202</v>
      </c>
      <c r="F3507" s="69" t="s">
        <v>808</v>
      </c>
      <c r="G3507" s="69" t="s">
        <v>809</v>
      </c>
      <c r="H3507" s="47">
        <v>121</v>
      </c>
      <c r="I3507" s="48">
        <v>193</v>
      </c>
      <c r="J3507" s="50"/>
      <c r="K3507" s="59">
        <v>1465700</v>
      </c>
      <c r="L3507" s="49">
        <v>1632630.3912473028</v>
      </c>
      <c r="M3507" s="50">
        <f t="shared" si="64"/>
        <v>2</v>
      </c>
      <c r="N3507" s="68" t="s">
        <v>349</v>
      </c>
    </row>
    <row r="3508" spans="1:14" ht="75" customHeight="1" x14ac:dyDescent="0.25">
      <c r="A3508" s="86">
        <v>3500</v>
      </c>
      <c r="B3508" s="50" t="s">
        <v>3488</v>
      </c>
      <c r="C3508" s="69" t="s">
        <v>3489</v>
      </c>
      <c r="D3508" s="69" t="s">
        <v>7</v>
      </c>
      <c r="E3508" s="69" t="s">
        <v>706</v>
      </c>
      <c r="F3508" s="69" t="s">
        <v>3490</v>
      </c>
      <c r="G3508" s="87" t="s">
        <v>3491</v>
      </c>
      <c r="H3508" s="47" t="s">
        <v>600</v>
      </c>
      <c r="I3508" s="48">
        <v>182</v>
      </c>
      <c r="J3508" s="50"/>
      <c r="K3508" s="97">
        <v>1553000</v>
      </c>
      <c r="L3508" s="49">
        <v>1552999.9999999998</v>
      </c>
      <c r="M3508" s="50">
        <f t="shared" si="64"/>
        <v>3</v>
      </c>
      <c r="N3508" s="68" t="s">
        <v>349</v>
      </c>
    </row>
    <row r="3509" spans="1:14" ht="75" customHeight="1" x14ac:dyDescent="0.25">
      <c r="A3509" s="86">
        <v>3501</v>
      </c>
      <c r="B3509" s="50" t="s">
        <v>3488</v>
      </c>
      <c r="C3509" s="69" t="s">
        <v>3489</v>
      </c>
      <c r="D3509" s="69" t="s">
        <v>7</v>
      </c>
      <c r="E3509" s="69" t="s">
        <v>812</v>
      </c>
      <c r="F3509" s="69" t="s">
        <v>815</v>
      </c>
      <c r="G3509" s="87" t="s">
        <v>816</v>
      </c>
      <c r="H3509" s="47" t="s">
        <v>600</v>
      </c>
      <c r="I3509" s="48">
        <v>162</v>
      </c>
      <c r="J3509" s="50"/>
      <c r="K3509" s="97">
        <v>1875000</v>
      </c>
      <c r="L3509" s="49">
        <v>1874999.9999999998</v>
      </c>
      <c r="M3509" s="50">
        <f t="shared" si="64"/>
        <v>4</v>
      </c>
      <c r="N3509" s="68" t="s">
        <v>349</v>
      </c>
    </row>
    <row r="3510" spans="1:14" ht="75" customHeight="1" x14ac:dyDescent="0.25">
      <c r="A3510" s="86">
        <v>3502</v>
      </c>
      <c r="B3510" s="50" t="s">
        <v>3492</v>
      </c>
      <c r="C3510" s="69" t="s">
        <v>3493</v>
      </c>
      <c r="D3510" s="69" t="s">
        <v>13</v>
      </c>
      <c r="E3510" s="69" t="s">
        <v>202</v>
      </c>
      <c r="F3510" s="69" t="s">
        <v>804</v>
      </c>
      <c r="G3510" s="69" t="s">
        <v>805</v>
      </c>
      <c r="H3510" s="47">
        <v>121</v>
      </c>
      <c r="I3510" s="48">
        <v>169</v>
      </c>
      <c r="J3510" s="50"/>
      <c r="K3510" s="59">
        <v>1150100</v>
      </c>
      <c r="L3510" s="49">
        <v>1263356.2205860212</v>
      </c>
      <c r="M3510" s="50">
        <f t="shared" si="64"/>
        <v>1</v>
      </c>
      <c r="N3510" s="68" t="s">
        <v>349</v>
      </c>
    </row>
    <row r="3511" spans="1:14" ht="75" customHeight="1" x14ac:dyDescent="0.25">
      <c r="A3511" s="86">
        <v>3503</v>
      </c>
      <c r="B3511" s="50" t="s">
        <v>3494</v>
      </c>
      <c r="C3511" s="69" t="s">
        <v>3495</v>
      </c>
      <c r="D3511" s="69" t="s">
        <v>13</v>
      </c>
      <c r="E3511" s="69" t="s">
        <v>202</v>
      </c>
      <c r="F3511" s="69" t="s">
        <v>2809</v>
      </c>
      <c r="G3511" s="69" t="s">
        <v>2810</v>
      </c>
      <c r="H3511" s="47">
        <v>121</v>
      </c>
      <c r="I3511" s="48">
        <v>209</v>
      </c>
      <c r="J3511" s="50"/>
      <c r="K3511" s="59">
        <v>1046600</v>
      </c>
      <c r="L3511" s="49">
        <v>1153729.9028441871</v>
      </c>
      <c r="M3511" s="50">
        <f t="shared" si="64"/>
        <v>1</v>
      </c>
      <c r="N3511" s="68" t="s">
        <v>349</v>
      </c>
    </row>
    <row r="3512" spans="1:14" ht="75" customHeight="1" x14ac:dyDescent="0.25">
      <c r="A3512" s="86">
        <v>3504</v>
      </c>
      <c r="B3512" s="50" t="s">
        <v>3494</v>
      </c>
      <c r="C3512" s="69" t="s">
        <v>3495</v>
      </c>
      <c r="D3512" s="69" t="s">
        <v>13</v>
      </c>
      <c r="E3512" s="69" t="s">
        <v>202</v>
      </c>
      <c r="F3512" s="69" t="s">
        <v>2809</v>
      </c>
      <c r="G3512" s="69" t="s">
        <v>2810</v>
      </c>
      <c r="H3512" s="47">
        <v>121</v>
      </c>
      <c r="I3512" s="48">
        <v>209</v>
      </c>
      <c r="J3512" s="50"/>
      <c r="K3512" s="59">
        <v>1046600</v>
      </c>
      <c r="L3512" s="49">
        <v>1153729.9028441871</v>
      </c>
      <c r="M3512" s="50">
        <f t="shared" si="64"/>
        <v>2</v>
      </c>
      <c r="N3512" s="68" t="s">
        <v>349</v>
      </c>
    </row>
    <row r="3513" spans="1:14" ht="75" customHeight="1" x14ac:dyDescent="0.25">
      <c r="A3513" s="86">
        <v>3505</v>
      </c>
      <c r="B3513" s="50" t="s">
        <v>3494</v>
      </c>
      <c r="C3513" s="69" t="s">
        <v>3495</v>
      </c>
      <c r="D3513" s="69" t="s">
        <v>13</v>
      </c>
      <c r="E3513" s="69" t="s">
        <v>202</v>
      </c>
      <c r="F3513" s="69" t="s">
        <v>2811</v>
      </c>
      <c r="G3513" s="69" t="s">
        <v>2812</v>
      </c>
      <c r="H3513" s="47">
        <v>121</v>
      </c>
      <c r="I3513" s="48" t="s">
        <v>2813</v>
      </c>
      <c r="J3513" s="50"/>
      <c r="K3513" s="59">
        <v>1141400</v>
      </c>
      <c r="L3513" s="49">
        <v>1264063.9788829256</v>
      </c>
      <c r="M3513" s="50">
        <f t="shared" si="64"/>
        <v>3</v>
      </c>
      <c r="N3513" s="68" t="s">
        <v>349</v>
      </c>
    </row>
    <row r="3514" spans="1:14" ht="75" customHeight="1" x14ac:dyDescent="0.25">
      <c r="A3514" s="86">
        <v>3506</v>
      </c>
      <c r="B3514" s="50" t="s">
        <v>3494</v>
      </c>
      <c r="C3514" s="69" t="s">
        <v>3495</v>
      </c>
      <c r="D3514" s="69" t="s">
        <v>13</v>
      </c>
      <c r="E3514" s="69" t="s">
        <v>202</v>
      </c>
      <c r="F3514" s="69" t="s">
        <v>2820</v>
      </c>
      <c r="G3514" s="69" t="s">
        <v>2821</v>
      </c>
      <c r="H3514" s="47">
        <v>121</v>
      </c>
      <c r="I3514" s="48">
        <v>207</v>
      </c>
      <c r="J3514" s="50"/>
      <c r="K3514" s="59">
        <v>1538200</v>
      </c>
      <c r="L3514" s="49">
        <v>1694604.1954286376</v>
      </c>
      <c r="M3514" s="50">
        <f t="shared" si="64"/>
        <v>4</v>
      </c>
      <c r="N3514" s="68" t="s">
        <v>349</v>
      </c>
    </row>
    <row r="3515" spans="1:14" ht="75" customHeight="1" x14ac:dyDescent="0.25">
      <c r="A3515" s="86">
        <v>3507</v>
      </c>
      <c r="B3515" s="50" t="s">
        <v>3494</v>
      </c>
      <c r="C3515" s="69" t="s">
        <v>3495</v>
      </c>
      <c r="D3515" s="69" t="s">
        <v>7</v>
      </c>
      <c r="E3515" s="69" t="s">
        <v>2725</v>
      </c>
      <c r="F3515" s="69" t="s">
        <v>2822</v>
      </c>
      <c r="G3515" s="69" t="s">
        <v>2823</v>
      </c>
      <c r="H3515" s="50" t="s">
        <v>245</v>
      </c>
      <c r="I3515" s="48">
        <v>204</v>
      </c>
      <c r="J3515" s="50"/>
      <c r="K3515" s="97">
        <v>1629000</v>
      </c>
      <c r="L3515" s="49">
        <v>1629000</v>
      </c>
      <c r="M3515" s="50">
        <f t="shared" si="64"/>
        <v>5</v>
      </c>
      <c r="N3515" s="68" t="s">
        <v>349</v>
      </c>
    </row>
    <row r="3516" spans="1:14" ht="75" customHeight="1" x14ac:dyDescent="0.25">
      <c r="A3516" s="86">
        <v>3508</v>
      </c>
      <c r="B3516" s="50" t="s">
        <v>3494</v>
      </c>
      <c r="C3516" s="69" t="s">
        <v>3495</v>
      </c>
      <c r="D3516" s="69" t="s">
        <v>7</v>
      </c>
      <c r="E3516" s="69" t="s">
        <v>2868</v>
      </c>
      <c r="F3516" s="69" t="s">
        <v>3496</v>
      </c>
      <c r="G3516" s="69" t="s">
        <v>3497</v>
      </c>
      <c r="H3516" s="50" t="s">
        <v>245</v>
      </c>
      <c r="I3516" s="48">
        <v>211</v>
      </c>
      <c r="J3516" s="50"/>
      <c r="K3516" s="97">
        <v>1876000</v>
      </c>
      <c r="L3516" s="49">
        <v>1875999.9999999998</v>
      </c>
      <c r="M3516" s="50">
        <f t="shared" si="64"/>
        <v>6</v>
      </c>
      <c r="N3516" s="68" t="s">
        <v>349</v>
      </c>
    </row>
    <row r="3517" spans="1:14" ht="75" customHeight="1" x14ac:dyDescent="0.25">
      <c r="A3517" s="86">
        <v>3509</v>
      </c>
      <c r="B3517" s="60" t="s">
        <v>3494</v>
      </c>
      <c r="C3517" s="60" t="s">
        <v>3495</v>
      </c>
      <c r="D3517" s="60" t="s">
        <v>17</v>
      </c>
      <c r="E3517" s="60" t="s">
        <v>106</v>
      </c>
      <c r="F3517" s="60" t="s">
        <v>3498</v>
      </c>
      <c r="G3517" s="102" t="s">
        <v>3499</v>
      </c>
      <c r="H3517" s="60">
        <v>78</v>
      </c>
      <c r="I3517" s="61">
        <v>306</v>
      </c>
      <c r="J3517" s="48"/>
      <c r="K3517" s="62">
        <v>3343081</v>
      </c>
      <c r="L3517" s="49">
        <v>3822133.2460535532</v>
      </c>
      <c r="M3517" s="50">
        <f t="shared" ref="M3517:M3580" si="65">IF(B3517=B3516,M3516+1,1)</f>
        <v>7</v>
      </c>
      <c r="N3517" s="68" t="s">
        <v>349</v>
      </c>
    </row>
    <row r="3518" spans="1:14" ht="75" customHeight="1" x14ac:dyDescent="0.25">
      <c r="A3518" s="86">
        <v>3510</v>
      </c>
      <c r="B3518" s="50" t="s">
        <v>3500</v>
      </c>
      <c r="C3518" s="69" t="s">
        <v>3501</v>
      </c>
      <c r="D3518" s="69" t="s">
        <v>7</v>
      </c>
      <c r="E3518" s="69" t="s">
        <v>2851</v>
      </c>
      <c r="F3518" s="69" t="s">
        <v>3502</v>
      </c>
      <c r="G3518" s="87" t="s">
        <v>2881</v>
      </c>
      <c r="H3518" s="50" t="s">
        <v>245</v>
      </c>
      <c r="I3518" s="48">
        <v>269</v>
      </c>
      <c r="J3518" s="50"/>
      <c r="K3518" s="97">
        <v>2157000</v>
      </c>
      <c r="L3518" s="49">
        <v>2157000</v>
      </c>
      <c r="M3518" s="50">
        <f t="shared" si="65"/>
        <v>1</v>
      </c>
      <c r="N3518" s="68" t="s">
        <v>349</v>
      </c>
    </row>
    <row r="3519" spans="1:14" ht="75" customHeight="1" x14ac:dyDescent="0.25">
      <c r="A3519" s="86">
        <v>3511</v>
      </c>
      <c r="B3519" s="50" t="s">
        <v>3500</v>
      </c>
      <c r="C3519" s="69" t="s">
        <v>3501</v>
      </c>
      <c r="D3519" s="69" t="s">
        <v>7</v>
      </c>
      <c r="E3519" s="69" t="s">
        <v>2865</v>
      </c>
      <c r="F3519" s="69" t="s">
        <v>2882</v>
      </c>
      <c r="G3519" s="87" t="s">
        <v>2883</v>
      </c>
      <c r="H3519" s="50" t="s">
        <v>245</v>
      </c>
      <c r="I3519" s="48">
        <v>277</v>
      </c>
      <c r="J3519" s="50"/>
      <c r="K3519" s="97">
        <v>2357000</v>
      </c>
      <c r="L3519" s="49">
        <v>2357000</v>
      </c>
      <c r="M3519" s="50">
        <f t="shared" si="65"/>
        <v>2</v>
      </c>
      <c r="N3519" s="68" t="s">
        <v>349</v>
      </c>
    </row>
    <row r="3520" spans="1:14" ht="95.25" customHeight="1" x14ac:dyDescent="0.25">
      <c r="A3520" s="86">
        <v>3512</v>
      </c>
      <c r="B3520" s="50" t="s">
        <v>3503</v>
      </c>
      <c r="C3520" s="69" t="s">
        <v>3504</v>
      </c>
      <c r="D3520" s="69" t="s">
        <v>31</v>
      </c>
      <c r="E3520" s="69" t="s">
        <v>3505</v>
      </c>
      <c r="F3520" s="69" t="s">
        <v>3506</v>
      </c>
      <c r="G3520" s="87" t="s">
        <v>3506</v>
      </c>
      <c r="H3520" s="47">
        <v>60</v>
      </c>
      <c r="I3520" s="48" t="s">
        <v>3507</v>
      </c>
      <c r="J3520" s="48"/>
      <c r="K3520" s="49">
        <v>2741266.1908233841</v>
      </c>
      <c r="L3520" s="49">
        <v>2713727.1509061623</v>
      </c>
      <c r="M3520" s="50">
        <f t="shared" si="65"/>
        <v>1</v>
      </c>
      <c r="N3520" s="68" t="s">
        <v>349</v>
      </c>
    </row>
    <row r="3521" spans="1:14" ht="95.25" customHeight="1" x14ac:dyDescent="0.25">
      <c r="A3521" s="86">
        <v>3513</v>
      </c>
      <c r="B3521" s="50" t="s">
        <v>3503</v>
      </c>
      <c r="C3521" s="69" t="s">
        <v>3504</v>
      </c>
      <c r="D3521" s="69" t="s">
        <v>42</v>
      </c>
      <c r="E3521" s="69" t="s">
        <v>3508</v>
      </c>
      <c r="F3521" s="69">
        <v>919</v>
      </c>
      <c r="G3521" s="87" t="s">
        <v>3509</v>
      </c>
      <c r="H3521" s="47">
        <v>60</v>
      </c>
      <c r="I3521" s="48">
        <v>1</v>
      </c>
      <c r="J3521" s="48"/>
      <c r="K3521" s="49">
        <v>2909500</v>
      </c>
      <c r="L3521" s="49">
        <v>3081694.8373125708</v>
      </c>
      <c r="M3521" s="50">
        <f t="shared" si="65"/>
        <v>2</v>
      </c>
      <c r="N3521" s="68" t="s">
        <v>349</v>
      </c>
    </row>
    <row r="3522" spans="1:14" ht="95.25" customHeight="1" x14ac:dyDescent="0.25">
      <c r="A3522" s="86">
        <v>3514</v>
      </c>
      <c r="B3522" s="50" t="s">
        <v>3503</v>
      </c>
      <c r="C3522" s="69" t="s">
        <v>3504</v>
      </c>
      <c r="D3522" s="69" t="s">
        <v>1334</v>
      </c>
      <c r="E3522" s="69" t="s">
        <v>3510</v>
      </c>
      <c r="F3522" s="69" t="s">
        <v>3511</v>
      </c>
      <c r="G3522" s="87" t="s">
        <v>3511</v>
      </c>
      <c r="H3522" s="47">
        <v>14</v>
      </c>
      <c r="I3522" s="48" t="s">
        <v>81</v>
      </c>
      <c r="J3522" s="48"/>
      <c r="K3522" s="49">
        <v>3290000</v>
      </c>
      <c r="L3522" s="49">
        <v>3484714.2171364008</v>
      </c>
      <c r="M3522" s="50">
        <f t="shared" si="65"/>
        <v>3</v>
      </c>
      <c r="N3522" s="68" t="s">
        <v>349</v>
      </c>
    </row>
    <row r="3523" spans="1:14" ht="95.25" customHeight="1" x14ac:dyDescent="0.25">
      <c r="A3523" s="86">
        <v>3515</v>
      </c>
      <c r="B3523" s="50" t="s">
        <v>3503</v>
      </c>
      <c r="C3523" s="69" t="s">
        <v>3504</v>
      </c>
      <c r="D3523" s="69" t="s">
        <v>36</v>
      </c>
      <c r="E3523" s="69" t="s">
        <v>3512</v>
      </c>
      <c r="F3523" s="69" t="s">
        <v>3513</v>
      </c>
      <c r="G3523" s="87" t="s">
        <v>3514</v>
      </c>
      <c r="H3523" s="47" t="s">
        <v>3515</v>
      </c>
      <c r="I3523" s="48" t="s">
        <v>3516</v>
      </c>
      <c r="J3523" s="48"/>
      <c r="K3523" s="49">
        <v>3998000</v>
      </c>
      <c r="L3523" s="49">
        <v>4188169.1518689478</v>
      </c>
      <c r="M3523" s="50">
        <f t="shared" si="65"/>
        <v>4</v>
      </c>
      <c r="N3523" s="68" t="s">
        <v>349</v>
      </c>
    </row>
    <row r="3524" spans="1:14" ht="95.25" customHeight="1" x14ac:dyDescent="0.25">
      <c r="A3524" s="86">
        <v>3516</v>
      </c>
      <c r="B3524" s="50" t="s">
        <v>3503</v>
      </c>
      <c r="C3524" s="69" t="s">
        <v>3504</v>
      </c>
      <c r="D3524" s="69" t="s">
        <v>3517</v>
      </c>
      <c r="E3524" s="69" t="s">
        <v>3518</v>
      </c>
      <c r="F3524" s="69" t="s">
        <v>3519</v>
      </c>
      <c r="G3524" s="87" t="s">
        <v>3519</v>
      </c>
      <c r="H3524" s="47">
        <v>30</v>
      </c>
      <c r="I3524" s="48" t="s">
        <v>3520</v>
      </c>
      <c r="J3524" s="48"/>
      <c r="K3524" s="49">
        <v>4850000</v>
      </c>
      <c r="L3524" s="49">
        <v>5108336.643708325</v>
      </c>
      <c r="M3524" s="50">
        <f t="shared" si="65"/>
        <v>5</v>
      </c>
      <c r="N3524" s="68" t="s">
        <v>349</v>
      </c>
    </row>
    <row r="3525" spans="1:14" ht="95.25" customHeight="1" x14ac:dyDescent="0.25">
      <c r="A3525" s="86">
        <v>3517</v>
      </c>
      <c r="B3525" s="50" t="s">
        <v>3521</v>
      </c>
      <c r="C3525" s="69" t="s">
        <v>3522</v>
      </c>
      <c r="D3525" s="69" t="s">
        <v>1438</v>
      </c>
      <c r="E3525" s="69" t="s">
        <v>3523</v>
      </c>
      <c r="F3525" s="69" t="s">
        <v>3524</v>
      </c>
      <c r="G3525" s="87" t="s">
        <v>3524</v>
      </c>
      <c r="H3525" s="47">
        <v>45</v>
      </c>
      <c r="I3525" s="48"/>
      <c r="J3525" s="48"/>
      <c r="K3525" s="49">
        <v>2150000</v>
      </c>
      <c r="L3525" s="49">
        <v>2264520.3678294639</v>
      </c>
      <c r="M3525" s="50">
        <f t="shared" si="65"/>
        <v>1</v>
      </c>
      <c r="N3525" s="68" t="s">
        <v>349</v>
      </c>
    </row>
    <row r="3526" spans="1:14" ht="95.25" customHeight="1" x14ac:dyDescent="0.25">
      <c r="A3526" s="86">
        <v>3518</v>
      </c>
      <c r="B3526" s="50" t="s">
        <v>3521</v>
      </c>
      <c r="C3526" s="69" t="s">
        <v>3522</v>
      </c>
      <c r="D3526" s="69" t="s">
        <v>29</v>
      </c>
      <c r="E3526" s="69" t="s">
        <v>3525</v>
      </c>
      <c r="F3526" s="69" t="s">
        <v>3526</v>
      </c>
      <c r="G3526" s="87">
        <v>1017</v>
      </c>
      <c r="H3526" s="47">
        <v>30</v>
      </c>
      <c r="I3526" s="48" t="s">
        <v>3527</v>
      </c>
      <c r="J3526" s="48"/>
      <c r="K3526" s="49">
        <v>2770350</v>
      </c>
      <c r="L3526" s="49">
        <v>2934309.432049796</v>
      </c>
      <c r="M3526" s="50">
        <f t="shared" si="65"/>
        <v>2</v>
      </c>
      <c r="N3526" s="68" t="s">
        <v>349</v>
      </c>
    </row>
    <row r="3527" spans="1:14" ht="95.25" customHeight="1" x14ac:dyDescent="0.25">
      <c r="A3527" s="86">
        <v>3519</v>
      </c>
      <c r="B3527" s="50" t="s">
        <v>3521</v>
      </c>
      <c r="C3527" s="69" t="s">
        <v>3522</v>
      </c>
      <c r="D3527" s="69" t="s">
        <v>29</v>
      </c>
      <c r="E3527" s="69" t="s">
        <v>3528</v>
      </c>
      <c r="F3527" s="69" t="s">
        <v>3529</v>
      </c>
      <c r="G3527" s="87" t="s">
        <v>3529</v>
      </c>
      <c r="H3527" s="47">
        <v>5</v>
      </c>
      <c r="I3527" s="48" t="s">
        <v>3527</v>
      </c>
      <c r="J3527" s="48"/>
      <c r="K3527" s="49">
        <v>3099250</v>
      </c>
      <c r="L3527" s="49">
        <v>3282674.9353981735</v>
      </c>
      <c r="M3527" s="50">
        <f t="shared" si="65"/>
        <v>3</v>
      </c>
      <c r="N3527" s="68" t="s">
        <v>349</v>
      </c>
    </row>
    <row r="3528" spans="1:14" ht="95.25" customHeight="1" x14ac:dyDescent="0.25">
      <c r="A3528" s="86">
        <v>3520</v>
      </c>
      <c r="B3528" s="60" t="s">
        <v>3521</v>
      </c>
      <c r="C3528" s="60" t="s">
        <v>3522</v>
      </c>
      <c r="D3528" s="126" t="s">
        <v>42</v>
      </c>
      <c r="E3528" s="126" t="s">
        <v>3725</v>
      </c>
      <c r="F3528" s="126" t="s">
        <v>3975</v>
      </c>
      <c r="G3528" s="127" t="s">
        <v>3976</v>
      </c>
      <c r="H3528" s="57">
        <v>60</v>
      </c>
      <c r="I3528" s="64">
        <v>1.2</v>
      </c>
      <c r="J3528" s="65"/>
      <c r="K3528" s="49">
        <v>3306250</v>
      </c>
      <c r="L3528" s="49">
        <v>3501925.951491558</v>
      </c>
      <c r="M3528" s="50">
        <f t="shared" si="65"/>
        <v>4</v>
      </c>
      <c r="N3528" s="68" t="s">
        <v>349</v>
      </c>
    </row>
    <row r="3529" spans="1:14" ht="95.25" customHeight="1" x14ac:dyDescent="0.25">
      <c r="A3529" s="86">
        <v>3521</v>
      </c>
      <c r="B3529" s="50" t="s">
        <v>3521</v>
      </c>
      <c r="C3529" s="69" t="s">
        <v>3522</v>
      </c>
      <c r="D3529" s="69" t="s">
        <v>31</v>
      </c>
      <c r="E3529" s="69" t="s">
        <v>3505</v>
      </c>
      <c r="F3529" s="69" t="s">
        <v>3530</v>
      </c>
      <c r="G3529" s="87" t="s">
        <v>3530</v>
      </c>
      <c r="H3529" s="47">
        <v>60</v>
      </c>
      <c r="I3529" s="48" t="s">
        <v>3507</v>
      </c>
      <c r="J3529" s="48"/>
      <c r="K3529" s="49">
        <v>3345808.4310317226</v>
      </c>
      <c r="L3529" s="49">
        <v>3312196.0980718643</v>
      </c>
      <c r="M3529" s="50">
        <f t="shared" si="65"/>
        <v>5</v>
      </c>
      <c r="N3529" s="68" t="s">
        <v>349</v>
      </c>
    </row>
    <row r="3530" spans="1:14" ht="95.25" customHeight="1" x14ac:dyDescent="0.25">
      <c r="A3530" s="86">
        <v>3522</v>
      </c>
      <c r="B3530" s="50" t="s">
        <v>3521</v>
      </c>
      <c r="C3530" s="69" t="s">
        <v>3522</v>
      </c>
      <c r="D3530" s="69" t="s">
        <v>31</v>
      </c>
      <c r="E3530" s="69" t="s">
        <v>3505</v>
      </c>
      <c r="F3530" s="69" t="s">
        <v>3531</v>
      </c>
      <c r="G3530" s="87" t="s">
        <v>3531</v>
      </c>
      <c r="H3530" s="47">
        <v>60</v>
      </c>
      <c r="I3530" s="48" t="s">
        <v>3507</v>
      </c>
      <c r="J3530" s="48"/>
      <c r="K3530" s="49">
        <v>3539253.9995132941</v>
      </c>
      <c r="L3530" s="49">
        <v>3503698.2926300801</v>
      </c>
      <c r="M3530" s="50">
        <f t="shared" si="65"/>
        <v>6</v>
      </c>
      <c r="N3530" s="68" t="s">
        <v>349</v>
      </c>
    </row>
    <row r="3531" spans="1:14" ht="95.25" customHeight="1" x14ac:dyDescent="0.25">
      <c r="A3531" s="86">
        <v>3523</v>
      </c>
      <c r="B3531" s="50" t="s">
        <v>3521</v>
      </c>
      <c r="C3531" s="69" t="s">
        <v>3522</v>
      </c>
      <c r="D3531" s="69" t="s">
        <v>36</v>
      </c>
      <c r="E3531" s="69" t="s">
        <v>3512</v>
      </c>
      <c r="F3531" s="69" t="s">
        <v>3532</v>
      </c>
      <c r="G3531" s="128" t="s">
        <v>3514</v>
      </c>
      <c r="H3531" s="47" t="s">
        <v>3515</v>
      </c>
      <c r="I3531" s="48" t="s">
        <v>3533</v>
      </c>
      <c r="J3531" s="48"/>
      <c r="K3531" s="49">
        <v>4559200</v>
      </c>
      <c r="L3531" s="49">
        <v>4775599.2553927172</v>
      </c>
      <c r="M3531" s="50">
        <f t="shared" si="65"/>
        <v>7</v>
      </c>
      <c r="N3531" s="68" t="s">
        <v>349</v>
      </c>
    </row>
    <row r="3532" spans="1:14" ht="95.25" customHeight="1" x14ac:dyDescent="0.25">
      <c r="A3532" s="86">
        <v>3524</v>
      </c>
      <c r="B3532" s="50" t="s">
        <v>3521</v>
      </c>
      <c r="C3532" s="69" t="s">
        <v>3522</v>
      </c>
      <c r="D3532" s="69" t="s">
        <v>3517</v>
      </c>
      <c r="E3532" s="69" t="s">
        <v>3518</v>
      </c>
      <c r="F3532" s="69" t="s">
        <v>3534</v>
      </c>
      <c r="G3532" s="87" t="s">
        <v>3534</v>
      </c>
      <c r="H3532" s="47">
        <v>30</v>
      </c>
      <c r="I3532" s="48" t="s">
        <v>3520</v>
      </c>
      <c r="J3532" s="48"/>
      <c r="K3532" s="49">
        <v>5600000</v>
      </c>
      <c r="L3532" s="49">
        <v>5898285.6092302306</v>
      </c>
      <c r="M3532" s="50">
        <f t="shared" si="65"/>
        <v>8</v>
      </c>
      <c r="N3532" s="68" t="s">
        <v>349</v>
      </c>
    </row>
    <row r="3533" spans="1:14" ht="95.25" customHeight="1" x14ac:dyDescent="0.25">
      <c r="A3533" s="86">
        <v>3525</v>
      </c>
      <c r="B3533" s="50" t="s">
        <v>3535</v>
      </c>
      <c r="C3533" s="69" t="s">
        <v>3536</v>
      </c>
      <c r="D3533" s="69" t="s">
        <v>3517</v>
      </c>
      <c r="E3533" s="69" t="s">
        <v>3518</v>
      </c>
      <c r="F3533" s="69" t="s">
        <v>3537</v>
      </c>
      <c r="G3533" s="87" t="s">
        <v>3537</v>
      </c>
      <c r="H3533" s="47">
        <v>30</v>
      </c>
      <c r="I3533" s="48" t="s">
        <v>3538</v>
      </c>
      <c r="J3533" s="48"/>
      <c r="K3533" s="49">
        <v>5850000</v>
      </c>
      <c r="L3533" s="49">
        <v>6161601.931070867</v>
      </c>
      <c r="M3533" s="50">
        <f t="shared" si="65"/>
        <v>1</v>
      </c>
      <c r="N3533" s="68" t="s">
        <v>349</v>
      </c>
    </row>
    <row r="3534" spans="1:14" ht="95.25" customHeight="1" x14ac:dyDescent="0.25">
      <c r="A3534" s="86">
        <v>3526</v>
      </c>
      <c r="B3534" s="50" t="s">
        <v>3535</v>
      </c>
      <c r="C3534" s="69" t="s">
        <v>3536</v>
      </c>
      <c r="D3534" s="69" t="s">
        <v>31</v>
      </c>
      <c r="E3534" s="69" t="s">
        <v>3505</v>
      </c>
      <c r="F3534" s="69" t="s">
        <v>3539</v>
      </c>
      <c r="G3534" s="87" t="s">
        <v>3539</v>
      </c>
      <c r="H3534" s="47">
        <v>60</v>
      </c>
      <c r="I3534" s="48" t="s">
        <v>3507</v>
      </c>
      <c r="J3534" s="48"/>
      <c r="K3534" s="49">
        <v>6050227.2311171861</v>
      </c>
      <c r="L3534" s="49">
        <v>5989446.0308879772</v>
      </c>
      <c r="M3534" s="50">
        <f t="shared" si="65"/>
        <v>2</v>
      </c>
      <c r="N3534" s="68" t="s">
        <v>349</v>
      </c>
    </row>
    <row r="3535" spans="1:14" ht="95.25" customHeight="1" x14ac:dyDescent="0.25">
      <c r="A3535" s="86">
        <v>3527</v>
      </c>
      <c r="B3535" s="50" t="s">
        <v>3540</v>
      </c>
      <c r="C3535" s="69" t="s">
        <v>3541</v>
      </c>
      <c r="D3535" s="69" t="s">
        <v>39</v>
      </c>
      <c r="E3535" s="69" t="s">
        <v>3542</v>
      </c>
      <c r="F3535" s="69" t="s">
        <v>3543</v>
      </c>
      <c r="G3535" s="87" t="s">
        <v>3543</v>
      </c>
      <c r="H3535" s="47" t="s">
        <v>3544</v>
      </c>
      <c r="I3535" s="48" t="s">
        <v>81</v>
      </c>
      <c r="J3535" s="48"/>
      <c r="K3535" s="49">
        <v>996000</v>
      </c>
      <c r="L3535" s="49">
        <v>1054946.9180145459</v>
      </c>
      <c r="M3535" s="50">
        <f t="shared" si="65"/>
        <v>1</v>
      </c>
      <c r="N3535" s="68" t="s">
        <v>349</v>
      </c>
    </row>
    <row r="3536" spans="1:14" ht="95.25" customHeight="1" x14ac:dyDescent="0.25">
      <c r="A3536" s="86">
        <v>3528</v>
      </c>
      <c r="B3536" s="50" t="s">
        <v>3540</v>
      </c>
      <c r="C3536" s="69" t="s">
        <v>3541</v>
      </c>
      <c r="D3536" s="69" t="s">
        <v>36</v>
      </c>
      <c r="E3536" s="69" t="s">
        <v>3545</v>
      </c>
      <c r="F3536" s="69" t="s">
        <v>3546</v>
      </c>
      <c r="G3536" s="128" t="s">
        <v>3514</v>
      </c>
      <c r="H3536" s="47" t="s">
        <v>3515</v>
      </c>
      <c r="I3536" s="48" t="s">
        <v>3547</v>
      </c>
      <c r="J3536" s="48"/>
      <c r="K3536" s="49">
        <v>1058600</v>
      </c>
      <c r="L3536" s="49">
        <v>1058600</v>
      </c>
      <c r="M3536" s="50">
        <f t="shared" si="65"/>
        <v>2</v>
      </c>
      <c r="N3536" s="68" t="s">
        <v>349</v>
      </c>
    </row>
    <row r="3537" spans="1:14" ht="95.25" customHeight="1" x14ac:dyDescent="0.25">
      <c r="A3537" s="86">
        <v>3529</v>
      </c>
      <c r="B3537" s="50" t="s">
        <v>3540</v>
      </c>
      <c r="C3537" s="69" t="s">
        <v>3541</v>
      </c>
      <c r="D3537" s="69" t="s">
        <v>43</v>
      </c>
      <c r="E3537" s="69" t="s">
        <v>3548</v>
      </c>
      <c r="F3537" s="69" t="s">
        <v>3549</v>
      </c>
      <c r="G3537" s="87" t="s">
        <v>3550</v>
      </c>
      <c r="H3537" s="47" t="s">
        <v>3551</v>
      </c>
      <c r="I3537" s="48"/>
      <c r="J3537" s="48"/>
      <c r="K3537" s="49">
        <v>1220000</v>
      </c>
      <c r="L3537" s="49">
        <v>1292204.056202556</v>
      </c>
      <c r="M3537" s="50">
        <f t="shared" si="65"/>
        <v>3</v>
      </c>
      <c r="N3537" s="68" t="s">
        <v>349</v>
      </c>
    </row>
    <row r="3538" spans="1:14" ht="95.25" customHeight="1" x14ac:dyDescent="0.25">
      <c r="A3538" s="86">
        <v>3530</v>
      </c>
      <c r="B3538" s="50" t="s">
        <v>3540</v>
      </c>
      <c r="C3538" s="69" t="s">
        <v>3541</v>
      </c>
      <c r="D3538" s="69" t="s">
        <v>29</v>
      </c>
      <c r="E3538" s="69" t="s">
        <v>3525</v>
      </c>
      <c r="F3538" s="69" t="s">
        <v>3552</v>
      </c>
      <c r="G3538" s="87" t="s">
        <v>3552</v>
      </c>
      <c r="H3538" s="47">
        <v>7</v>
      </c>
      <c r="I3538" s="48" t="s">
        <v>3553</v>
      </c>
      <c r="J3538" s="48"/>
      <c r="K3538" s="49">
        <v>1239700</v>
      </c>
      <c r="L3538" s="49">
        <v>1313069.9741592694</v>
      </c>
      <c r="M3538" s="50">
        <f t="shared" si="65"/>
        <v>4</v>
      </c>
      <c r="N3538" s="68" t="s">
        <v>349</v>
      </c>
    </row>
    <row r="3539" spans="1:14" ht="95.25" customHeight="1" x14ac:dyDescent="0.25">
      <c r="A3539" s="86">
        <v>3531</v>
      </c>
      <c r="B3539" s="50" t="s">
        <v>3540</v>
      </c>
      <c r="C3539" s="69" t="s">
        <v>3541</v>
      </c>
      <c r="D3539" s="69" t="s">
        <v>42</v>
      </c>
      <c r="E3539" s="69" t="s">
        <v>3554</v>
      </c>
      <c r="F3539" s="69" t="s">
        <v>3555</v>
      </c>
      <c r="G3539" s="87" t="s">
        <v>3556</v>
      </c>
      <c r="H3539" s="47">
        <v>60</v>
      </c>
      <c r="I3539" s="48">
        <v>0.6</v>
      </c>
      <c r="J3539" s="48"/>
      <c r="K3539" s="49">
        <v>1292500</v>
      </c>
      <c r="L3539" s="49">
        <v>1368994.8710178717</v>
      </c>
      <c r="M3539" s="50">
        <f t="shared" si="65"/>
        <v>5</v>
      </c>
      <c r="N3539" s="68" t="s">
        <v>349</v>
      </c>
    </row>
    <row r="3540" spans="1:14" ht="95.25" customHeight="1" x14ac:dyDescent="0.25">
      <c r="A3540" s="86">
        <v>3532</v>
      </c>
      <c r="B3540" s="50" t="s">
        <v>3540</v>
      </c>
      <c r="C3540" s="69" t="s">
        <v>3541</v>
      </c>
      <c r="D3540" s="69" t="s">
        <v>35</v>
      </c>
      <c r="E3540" s="69" t="s">
        <v>3557</v>
      </c>
      <c r="F3540" s="69" t="s">
        <v>3558</v>
      </c>
      <c r="G3540" s="87" t="s">
        <v>3558</v>
      </c>
      <c r="H3540" s="47">
        <v>14</v>
      </c>
      <c r="I3540" s="48" t="s">
        <v>81</v>
      </c>
      <c r="J3540" s="48"/>
      <c r="K3540" s="49">
        <v>1298557</v>
      </c>
      <c r="L3540" s="49">
        <v>1484635.8438804098</v>
      </c>
      <c r="M3540" s="50">
        <f t="shared" si="65"/>
        <v>6</v>
      </c>
      <c r="N3540" s="68" t="s">
        <v>349</v>
      </c>
    </row>
    <row r="3541" spans="1:14" ht="95.25" customHeight="1" x14ac:dyDescent="0.25">
      <c r="A3541" s="86">
        <v>3533</v>
      </c>
      <c r="B3541" s="50" t="s">
        <v>3540</v>
      </c>
      <c r="C3541" s="69" t="s">
        <v>3541</v>
      </c>
      <c r="D3541" s="69" t="s">
        <v>32</v>
      </c>
      <c r="E3541" s="69" t="s">
        <v>3559</v>
      </c>
      <c r="F3541" s="69" t="s">
        <v>3560</v>
      </c>
      <c r="G3541" s="87"/>
      <c r="H3541" s="47" t="s">
        <v>3561</v>
      </c>
      <c r="I3541" s="48"/>
      <c r="J3541" s="48"/>
      <c r="K3541" s="49">
        <v>1327000</v>
      </c>
      <c r="L3541" s="49">
        <v>1488631.4354740747</v>
      </c>
      <c r="M3541" s="50">
        <f t="shared" si="65"/>
        <v>7</v>
      </c>
      <c r="N3541" s="68" t="s">
        <v>349</v>
      </c>
    </row>
    <row r="3542" spans="1:14" ht="95.25" customHeight="1" x14ac:dyDescent="0.25">
      <c r="A3542" s="86">
        <v>3534</v>
      </c>
      <c r="B3542" s="50" t="s">
        <v>3540</v>
      </c>
      <c r="C3542" s="69" t="s">
        <v>3541</v>
      </c>
      <c r="D3542" s="69" t="s">
        <v>1593</v>
      </c>
      <c r="E3542" s="69" t="s">
        <v>3562</v>
      </c>
      <c r="F3542" s="69" t="s">
        <v>3563</v>
      </c>
      <c r="G3542" s="87" t="s">
        <v>3563</v>
      </c>
      <c r="H3542" s="47">
        <v>7</v>
      </c>
      <c r="I3542" s="48" t="s">
        <v>3564</v>
      </c>
      <c r="J3542" s="48"/>
      <c r="K3542" s="49">
        <v>1349400</v>
      </c>
      <c r="L3542" s="49">
        <v>1349399.9999999998</v>
      </c>
      <c r="M3542" s="50">
        <f t="shared" si="65"/>
        <v>8</v>
      </c>
      <c r="N3542" s="68" t="s">
        <v>349</v>
      </c>
    </row>
    <row r="3543" spans="1:14" ht="95.25" customHeight="1" x14ac:dyDescent="0.25">
      <c r="A3543" s="86">
        <v>3535</v>
      </c>
      <c r="B3543" s="50" t="s">
        <v>3540</v>
      </c>
      <c r="C3543" s="69" t="s">
        <v>3541</v>
      </c>
      <c r="D3543" s="69" t="s">
        <v>29</v>
      </c>
      <c r="E3543" s="69" t="s">
        <v>3528</v>
      </c>
      <c r="F3543" s="69" t="s">
        <v>3565</v>
      </c>
      <c r="G3543" s="87" t="s">
        <v>3565</v>
      </c>
      <c r="H3543" s="47">
        <v>5</v>
      </c>
      <c r="I3543" s="48" t="s">
        <v>3527</v>
      </c>
      <c r="J3543" s="48"/>
      <c r="K3543" s="49">
        <v>1359875</v>
      </c>
      <c r="L3543" s="49">
        <v>1440357.3696134845</v>
      </c>
      <c r="M3543" s="50">
        <f t="shared" si="65"/>
        <v>9</v>
      </c>
      <c r="N3543" s="68" t="s">
        <v>349</v>
      </c>
    </row>
    <row r="3544" spans="1:14" ht="95.25" customHeight="1" x14ac:dyDescent="0.25">
      <c r="A3544" s="86">
        <v>3536</v>
      </c>
      <c r="B3544" s="50" t="s">
        <v>3540</v>
      </c>
      <c r="C3544" s="69" t="s">
        <v>3541</v>
      </c>
      <c r="D3544" s="69" t="s">
        <v>3566</v>
      </c>
      <c r="E3544" s="69" t="s">
        <v>3559</v>
      </c>
      <c r="F3544" s="69" t="s">
        <v>3567</v>
      </c>
      <c r="G3544" s="87">
        <v>418502</v>
      </c>
      <c r="H3544" s="47">
        <v>30</v>
      </c>
      <c r="I3544" s="48" t="s">
        <v>3527</v>
      </c>
      <c r="J3544" s="48"/>
      <c r="K3544" s="49">
        <v>1369232.55</v>
      </c>
      <c r="L3544" s="49">
        <v>1558941.0540225788</v>
      </c>
      <c r="M3544" s="50">
        <f t="shared" si="65"/>
        <v>10</v>
      </c>
      <c r="N3544" s="68" t="s">
        <v>349</v>
      </c>
    </row>
    <row r="3545" spans="1:14" ht="95.25" customHeight="1" x14ac:dyDescent="0.25">
      <c r="A3545" s="86">
        <v>3537</v>
      </c>
      <c r="B3545" s="50" t="s">
        <v>3540</v>
      </c>
      <c r="C3545" s="69" t="s">
        <v>3541</v>
      </c>
      <c r="D3545" s="69" t="s">
        <v>29</v>
      </c>
      <c r="E3545" s="69" t="s">
        <v>3568</v>
      </c>
      <c r="F3545" s="69" t="s">
        <v>3569</v>
      </c>
      <c r="G3545" s="87" t="s">
        <v>3569</v>
      </c>
      <c r="H3545" s="47">
        <v>5</v>
      </c>
      <c r="I3545" s="48" t="s">
        <v>3553</v>
      </c>
      <c r="J3545" s="48"/>
      <c r="K3545" s="49">
        <v>1391500</v>
      </c>
      <c r="L3545" s="49">
        <v>1473854.0526277516</v>
      </c>
      <c r="M3545" s="50">
        <f t="shared" si="65"/>
        <v>11</v>
      </c>
      <c r="N3545" s="68" t="s">
        <v>349</v>
      </c>
    </row>
    <row r="3546" spans="1:14" ht="95.25" customHeight="1" x14ac:dyDescent="0.25">
      <c r="A3546" s="86">
        <v>3538</v>
      </c>
      <c r="B3546" s="50" t="s">
        <v>3540</v>
      </c>
      <c r="C3546" s="69" t="s">
        <v>3541</v>
      </c>
      <c r="D3546" s="69" t="s">
        <v>1334</v>
      </c>
      <c r="E3546" s="69" t="s">
        <v>3562</v>
      </c>
      <c r="F3546" s="69" t="s">
        <v>3563</v>
      </c>
      <c r="G3546" s="87" t="s">
        <v>3563</v>
      </c>
      <c r="H3546" s="47">
        <v>14</v>
      </c>
      <c r="I3546" s="48" t="s">
        <v>81</v>
      </c>
      <c r="J3546" s="48"/>
      <c r="K3546" s="49">
        <v>1453000</v>
      </c>
      <c r="L3546" s="49">
        <v>1661210.0055355565</v>
      </c>
      <c r="M3546" s="50">
        <f t="shared" si="65"/>
        <v>12</v>
      </c>
      <c r="N3546" s="68" t="s">
        <v>349</v>
      </c>
    </row>
    <row r="3547" spans="1:14" ht="95.25" customHeight="1" x14ac:dyDescent="0.25">
      <c r="A3547" s="86">
        <v>3539</v>
      </c>
      <c r="B3547" s="50" t="s">
        <v>3540</v>
      </c>
      <c r="C3547" s="69" t="s">
        <v>3541</v>
      </c>
      <c r="D3547" s="69" t="s">
        <v>3566</v>
      </c>
      <c r="E3547" s="69" t="s">
        <v>3559</v>
      </c>
      <c r="F3547" s="69" t="s">
        <v>3570</v>
      </c>
      <c r="G3547" s="87">
        <v>418503</v>
      </c>
      <c r="H3547" s="47">
        <v>30</v>
      </c>
      <c r="I3547" s="48" t="s">
        <v>3527</v>
      </c>
      <c r="J3547" s="48"/>
      <c r="K3547" s="49">
        <v>1525495.7</v>
      </c>
      <c r="L3547" s="49">
        <v>1739463.9850523504</v>
      </c>
      <c r="M3547" s="50">
        <f t="shared" si="65"/>
        <v>13</v>
      </c>
      <c r="N3547" s="68" t="s">
        <v>349</v>
      </c>
    </row>
    <row r="3548" spans="1:14" ht="95.25" customHeight="1" x14ac:dyDescent="0.25">
      <c r="A3548" s="86">
        <v>3540</v>
      </c>
      <c r="B3548" s="50" t="s">
        <v>3540</v>
      </c>
      <c r="C3548" s="69" t="s">
        <v>3541</v>
      </c>
      <c r="D3548" s="69" t="s">
        <v>32</v>
      </c>
      <c r="E3548" s="69" t="s">
        <v>3510</v>
      </c>
      <c r="F3548" s="69" t="s">
        <v>3571</v>
      </c>
      <c r="G3548" s="87"/>
      <c r="H3548" s="47" t="s">
        <v>3572</v>
      </c>
      <c r="I3548" s="48" t="s">
        <v>3573</v>
      </c>
      <c r="J3548" s="48"/>
      <c r="K3548" s="49">
        <v>1538125</v>
      </c>
      <c r="L3548" s="49">
        <v>1650822.4087414113</v>
      </c>
      <c r="M3548" s="50">
        <f t="shared" si="65"/>
        <v>14</v>
      </c>
      <c r="N3548" s="68" t="s">
        <v>349</v>
      </c>
    </row>
    <row r="3549" spans="1:14" ht="95.25" customHeight="1" x14ac:dyDescent="0.25">
      <c r="A3549" s="86">
        <v>3541</v>
      </c>
      <c r="B3549" s="50" t="s">
        <v>3540</v>
      </c>
      <c r="C3549" s="69" t="s">
        <v>3541</v>
      </c>
      <c r="D3549" s="69" t="s">
        <v>36</v>
      </c>
      <c r="E3549" s="69" t="s">
        <v>3574</v>
      </c>
      <c r="F3549" s="69" t="s">
        <v>3575</v>
      </c>
      <c r="G3549" s="128" t="s">
        <v>3514</v>
      </c>
      <c r="H3549" s="47" t="s">
        <v>3515</v>
      </c>
      <c r="I3549" s="48" t="s">
        <v>3533</v>
      </c>
      <c r="J3549" s="48"/>
      <c r="K3549" s="49">
        <v>1671500</v>
      </c>
      <c r="L3549" s="49">
        <v>1862904.5021805137</v>
      </c>
      <c r="M3549" s="50">
        <f t="shared" si="65"/>
        <v>15</v>
      </c>
      <c r="N3549" s="68" t="s">
        <v>349</v>
      </c>
    </row>
    <row r="3550" spans="1:14" ht="95.25" customHeight="1" x14ac:dyDescent="0.25">
      <c r="A3550" s="86">
        <v>3542</v>
      </c>
      <c r="B3550" s="50" t="s">
        <v>3540</v>
      </c>
      <c r="C3550" s="69" t="s">
        <v>3541</v>
      </c>
      <c r="D3550" s="69" t="s">
        <v>3517</v>
      </c>
      <c r="E3550" s="69" t="s">
        <v>3518</v>
      </c>
      <c r="F3550" s="69" t="s">
        <v>3576</v>
      </c>
      <c r="G3550" s="87" t="s">
        <v>3576</v>
      </c>
      <c r="H3550" s="47">
        <v>30</v>
      </c>
      <c r="I3550" s="48" t="s">
        <v>3520</v>
      </c>
      <c r="J3550" s="48"/>
      <c r="K3550" s="49">
        <v>1825000</v>
      </c>
      <c r="L3550" s="49">
        <v>1922209.1494366378</v>
      </c>
      <c r="M3550" s="50">
        <f t="shared" si="65"/>
        <v>16</v>
      </c>
      <c r="N3550" s="68" t="s">
        <v>349</v>
      </c>
    </row>
    <row r="3551" spans="1:14" ht="95.25" customHeight="1" x14ac:dyDescent="0.25">
      <c r="A3551" s="86">
        <v>3543</v>
      </c>
      <c r="B3551" s="50" t="s">
        <v>3540</v>
      </c>
      <c r="C3551" s="69" t="s">
        <v>3541</v>
      </c>
      <c r="D3551" s="69" t="s">
        <v>31</v>
      </c>
      <c r="E3551" s="69" t="s">
        <v>3505</v>
      </c>
      <c r="F3551" s="69" t="s">
        <v>3577</v>
      </c>
      <c r="G3551" s="87" t="s">
        <v>3577</v>
      </c>
      <c r="H3551" s="47">
        <v>120</v>
      </c>
      <c r="I3551" s="48" t="s">
        <v>3507</v>
      </c>
      <c r="J3551" s="48"/>
      <c r="K3551" s="49">
        <v>1849734.1519999998</v>
      </c>
      <c r="L3551" s="49">
        <v>2114794.8251088969</v>
      </c>
      <c r="M3551" s="50">
        <f t="shared" si="65"/>
        <v>17</v>
      </c>
      <c r="N3551" s="68" t="s">
        <v>349</v>
      </c>
    </row>
    <row r="3552" spans="1:14" ht="95.25" customHeight="1" x14ac:dyDescent="0.25">
      <c r="A3552" s="86">
        <v>3544</v>
      </c>
      <c r="B3552" s="50" t="s">
        <v>3578</v>
      </c>
      <c r="C3552" s="69" t="s">
        <v>3579</v>
      </c>
      <c r="D3552" s="69" t="s">
        <v>32</v>
      </c>
      <c r="E3552" s="69" t="s">
        <v>3580</v>
      </c>
      <c r="F3552" s="69" t="s">
        <v>3581</v>
      </c>
      <c r="G3552" s="87"/>
      <c r="H3552" s="47" t="s">
        <v>3582</v>
      </c>
      <c r="I3552" s="48" t="s">
        <v>3583</v>
      </c>
      <c r="J3552" s="48"/>
      <c r="K3552" s="49">
        <v>395312</v>
      </c>
      <c r="L3552" s="49">
        <v>443461.8462849491</v>
      </c>
      <c r="M3552" s="50">
        <f t="shared" si="65"/>
        <v>1</v>
      </c>
      <c r="N3552" s="68" t="s">
        <v>349</v>
      </c>
    </row>
    <row r="3553" spans="1:14" ht="95.25" customHeight="1" x14ac:dyDescent="0.25">
      <c r="A3553" s="86">
        <v>3545</v>
      </c>
      <c r="B3553" s="50" t="s">
        <v>3578</v>
      </c>
      <c r="C3553" s="69" t="s">
        <v>3579</v>
      </c>
      <c r="D3553" s="69" t="s">
        <v>3584</v>
      </c>
      <c r="E3553" s="69" t="s">
        <v>3585</v>
      </c>
      <c r="F3553" s="69" t="s">
        <v>3586</v>
      </c>
      <c r="G3553" s="87" t="s">
        <v>3586</v>
      </c>
      <c r="H3553" s="47">
        <v>7</v>
      </c>
      <c r="I3553" s="48" t="s">
        <v>3587</v>
      </c>
      <c r="J3553" s="48"/>
      <c r="K3553" s="49">
        <v>403362.5</v>
      </c>
      <c r="L3553" s="49">
        <v>403362.49999999994</v>
      </c>
      <c r="M3553" s="50">
        <f t="shared" si="65"/>
        <v>2</v>
      </c>
      <c r="N3553" s="68" t="s">
        <v>349</v>
      </c>
    </row>
    <row r="3554" spans="1:14" ht="95.25" customHeight="1" x14ac:dyDescent="0.25">
      <c r="A3554" s="86">
        <v>3546</v>
      </c>
      <c r="B3554" s="50" t="s">
        <v>3578</v>
      </c>
      <c r="C3554" s="69" t="s">
        <v>3579</v>
      </c>
      <c r="D3554" s="69" t="s">
        <v>27</v>
      </c>
      <c r="E3554" s="69" t="s">
        <v>3588</v>
      </c>
      <c r="F3554" s="69" t="s">
        <v>3589</v>
      </c>
      <c r="G3554" s="69" t="s">
        <v>3590</v>
      </c>
      <c r="H3554" s="47">
        <v>60</v>
      </c>
      <c r="I3554" s="48" t="s">
        <v>3591</v>
      </c>
      <c r="J3554" s="48"/>
      <c r="K3554" s="49">
        <v>532299.19999999995</v>
      </c>
      <c r="L3554" s="49">
        <v>563802.61094538984</v>
      </c>
      <c r="M3554" s="50">
        <f t="shared" si="65"/>
        <v>3</v>
      </c>
      <c r="N3554" s="68" t="s">
        <v>349</v>
      </c>
    </row>
    <row r="3555" spans="1:14" ht="95.25" customHeight="1" x14ac:dyDescent="0.25">
      <c r="A3555" s="86">
        <v>3547</v>
      </c>
      <c r="B3555" s="50" t="s">
        <v>3578</v>
      </c>
      <c r="C3555" s="69" t="s">
        <v>3579</v>
      </c>
      <c r="D3555" s="69" t="s">
        <v>27</v>
      </c>
      <c r="E3555" s="69" t="s">
        <v>3588</v>
      </c>
      <c r="F3555" s="69" t="s">
        <v>3592</v>
      </c>
      <c r="G3555" s="69" t="s">
        <v>3593</v>
      </c>
      <c r="H3555" s="47">
        <v>60</v>
      </c>
      <c r="I3555" s="48" t="s">
        <v>3591</v>
      </c>
      <c r="J3555" s="48"/>
      <c r="K3555" s="49">
        <v>538143.5</v>
      </c>
      <c r="L3555" s="49">
        <v>569992.79796642635</v>
      </c>
      <c r="M3555" s="50">
        <f t="shared" si="65"/>
        <v>4</v>
      </c>
      <c r="N3555" s="68" t="s">
        <v>349</v>
      </c>
    </row>
    <row r="3556" spans="1:14" ht="95.25" customHeight="1" x14ac:dyDescent="0.25">
      <c r="A3556" s="86">
        <v>3548</v>
      </c>
      <c r="B3556" s="51" t="s">
        <v>3578</v>
      </c>
      <c r="C3556" s="69" t="s">
        <v>3579</v>
      </c>
      <c r="D3556" s="69" t="s">
        <v>3334</v>
      </c>
      <c r="E3556" s="69" t="s">
        <v>3554</v>
      </c>
      <c r="F3556" s="69" t="s">
        <v>3594</v>
      </c>
      <c r="G3556" s="87"/>
      <c r="H3556" s="47" t="s">
        <v>1399</v>
      </c>
      <c r="I3556" s="48" t="s">
        <v>3595</v>
      </c>
      <c r="J3556" s="48"/>
      <c r="K3556" s="97">
        <v>630250</v>
      </c>
      <c r="L3556" s="49">
        <v>667550.49706693529</v>
      </c>
      <c r="M3556" s="50">
        <f t="shared" si="65"/>
        <v>5</v>
      </c>
      <c r="N3556" s="68" t="s">
        <v>349</v>
      </c>
    </row>
    <row r="3557" spans="1:14" ht="95.25" customHeight="1" x14ac:dyDescent="0.25">
      <c r="A3557" s="86">
        <v>3549</v>
      </c>
      <c r="B3557" s="50" t="s">
        <v>3578</v>
      </c>
      <c r="C3557" s="69" t="s">
        <v>3579</v>
      </c>
      <c r="D3557" s="69" t="s">
        <v>42</v>
      </c>
      <c r="E3557" s="69" t="s">
        <v>3554</v>
      </c>
      <c r="F3557" s="69" t="s">
        <v>3596</v>
      </c>
      <c r="G3557" s="87" t="s">
        <v>3597</v>
      </c>
      <c r="H3557" s="47">
        <v>60</v>
      </c>
      <c r="I3557" s="48">
        <v>0.2</v>
      </c>
      <c r="J3557" s="48"/>
      <c r="K3557" s="49">
        <v>638250</v>
      </c>
      <c r="L3557" s="49">
        <v>676023.96628793562</v>
      </c>
      <c r="M3557" s="50">
        <f t="shared" si="65"/>
        <v>6</v>
      </c>
      <c r="N3557" s="68" t="s">
        <v>349</v>
      </c>
    </row>
    <row r="3558" spans="1:14" ht="95.25" customHeight="1" x14ac:dyDescent="0.25">
      <c r="A3558" s="86">
        <v>3550</v>
      </c>
      <c r="B3558" s="50" t="s">
        <v>3578</v>
      </c>
      <c r="C3558" s="69" t="s">
        <v>3579</v>
      </c>
      <c r="D3558" s="69" t="s">
        <v>42</v>
      </c>
      <c r="E3558" s="69" t="s">
        <v>3554</v>
      </c>
      <c r="F3558" s="69" t="s">
        <v>3598</v>
      </c>
      <c r="G3558" s="87" t="s">
        <v>3599</v>
      </c>
      <c r="H3558" s="47">
        <v>60</v>
      </c>
      <c r="I3558" s="48">
        <v>0.2</v>
      </c>
      <c r="J3558" s="48"/>
      <c r="K3558" s="49">
        <v>695750</v>
      </c>
      <c r="L3558" s="49">
        <v>736927.0263138758</v>
      </c>
      <c r="M3558" s="50">
        <f t="shared" si="65"/>
        <v>7</v>
      </c>
      <c r="N3558" s="68" t="s">
        <v>349</v>
      </c>
    </row>
    <row r="3559" spans="1:14" ht="95.25" customHeight="1" x14ac:dyDescent="0.25">
      <c r="A3559" s="86">
        <v>3551</v>
      </c>
      <c r="B3559" s="50" t="s">
        <v>3578</v>
      </c>
      <c r="C3559" s="69" t="s">
        <v>3579</v>
      </c>
      <c r="D3559" s="69" t="s">
        <v>42</v>
      </c>
      <c r="E3559" s="69" t="s">
        <v>3554</v>
      </c>
      <c r="F3559" s="69" t="s">
        <v>3600</v>
      </c>
      <c r="G3559" s="87" t="s">
        <v>3601</v>
      </c>
      <c r="H3559" s="47">
        <v>60</v>
      </c>
      <c r="I3559" s="48">
        <v>0.2</v>
      </c>
      <c r="J3559" s="48"/>
      <c r="K3559" s="49">
        <v>718750</v>
      </c>
      <c r="L3559" s="49">
        <v>761288.25032425171</v>
      </c>
      <c r="M3559" s="50">
        <f t="shared" si="65"/>
        <v>8</v>
      </c>
      <c r="N3559" s="68" t="s">
        <v>349</v>
      </c>
    </row>
    <row r="3560" spans="1:14" ht="95.25" customHeight="1" x14ac:dyDescent="0.25">
      <c r="A3560" s="86">
        <v>3552</v>
      </c>
      <c r="B3560" s="50" t="s">
        <v>3578</v>
      </c>
      <c r="C3560" s="69" t="s">
        <v>3579</v>
      </c>
      <c r="D3560" s="69" t="s">
        <v>42</v>
      </c>
      <c r="E3560" s="69" t="s">
        <v>3554</v>
      </c>
      <c r="F3560" s="69" t="s">
        <v>3602</v>
      </c>
      <c r="G3560" s="87" t="s">
        <v>3603</v>
      </c>
      <c r="H3560" s="47">
        <v>60</v>
      </c>
      <c r="I3560" s="48">
        <v>0.2</v>
      </c>
      <c r="J3560" s="48"/>
      <c r="K3560" s="49">
        <v>778400</v>
      </c>
      <c r="L3560" s="49">
        <v>824468.55520333583</v>
      </c>
      <c r="M3560" s="50">
        <f t="shared" si="65"/>
        <v>9</v>
      </c>
      <c r="N3560" s="68" t="s">
        <v>349</v>
      </c>
    </row>
    <row r="3561" spans="1:14" ht="95.25" customHeight="1" x14ac:dyDescent="0.25">
      <c r="A3561" s="86">
        <v>3553</v>
      </c>
      <c r="B3561" s="50" t="s">
        <v>3578</v>
      </c>
      <c r="C3561" s="69" t="s">
        <v>3579</v>
      </c>
      <c r="D3561" s="69" t="s">
        <v>42</v>
      </c>
      <c r="E3561" s="69" t="s">
        <v>3554</v>
      </c>
      <c r="F3561" s="69" t="s">
        <v>3604</v>
      </c>
      <c r="G3561" s="87" t="s">
        <v>3605</v>
      </c>
      <c r="H3561" s="47">
        <v>60</v>
      </c>
      <c r="I3561" s="48">
        <v>0.2</v>
      </c>
      <c r="J3561" s="48"/>
      <c r="K3561" s="49">
        <v>812000</v>
      </c>
      <c r="L3561" s="49">
        <v>860057.12593153724</v>
      </c>
      <c r="M3561" s="50">
        <f t="shared" si="65"/>
        <v>10</v>
      </c>
      <c r="N3561" s="68" t="s">
        <v>349</v>
      </c>
    </row>
    <row r="3562" spans="1:14" ht="95.25" customHeight="1" x14ac:dyDescent="0.25">
      <c r="A3562" s="86">
        <v>3554</v>
      </c>
      <c r="B3562" s="50" t="s">
        <v>3606</v>
      </c>
      <c r="C3562" s="69" t="s">
        <v>3607</v>
      </c>
      <c r="D3562" s="69" t="s">
        <v>42</v>
      </c>
      <c r="E3562" s="69" t="s">
        <v>3554</v>
      </c>
      <c r="F3562" s="69" t="s">
        <v>3608</v>
      </c>
      <c r="G3562" s="87" t="s">
        <v>3609</v>
      </c>
      <c r="H3562" s="47">
        <v>60</v>
      </c>
      <c r="I3562" s="48">
        <v>0.2</v>
      </c>
      <c r="J3562" s="48"/>
      <c r="K3562" s="49">
        <v>750000</v>
      </c>
      <c r="L3562" s="49">
        <v>794387.73946878442</v>
      </c>
      <c r="M3562" s="50">
        <f t="shared" si="65"/>
        <v>1</v>
      </c>
      <c r="N3562" s="68" t="s">
        <v>349</v>
      </c>
    </row>
    <row r="3563" spans="1:14" ht="95.25" customHeight="1" x14ac:dyDescent="0.25">
      <c r="A3563" s="86">
        <v>3555</v>
      </c>
      <c r="B3563" s="51" t="s">
        <v>3606</v>
      </c>
      <c r="C3563" s="69" t="s">
        <v>3607</v>
      </c>
      <c r="D3563" s="69" t="s">
        <v>3334</v>
      </c>
      <c r="E3563" s="69" t="s">
        <v>3554</v>
      </c>
      <c r="F3563" s="69" t="s">
        <v>3610</v>
      </c>
      <c r="G3563" s="87"/>
      <c r="H3563" s="47" t="s">
        <v>1399</v>
      </c>
      <c r="I3563" s="48" t="s">
        <v>3611</v>
      </c>
      <c r="J3563" s="48"/>
      <c r="K3563" s="97">
        <v>845250</v>
      </c>
      <c r="L3563" s="49">
        <v>895274.98238132009</v>
      </c>
      <c r="M3563" s="50">
        <f t="shared" si="65"/>
        <v>2</v>
      </c>
      <c r="N3563" s="68" t="s">
        <v>349</v>
      </c>
    </row>
    <row r="3564" spans="1:14" ht="95.25" customHeight="1" x14ac:dyDescent="0.25">
      <c r="A3564" s="86">
        <v>3556</v>
      </c>
      <c r="B3564" s="50" t="s">
        <v>3606</v>
      </c>
      <c r="C3564" s="69" t="s">
        <v>3607</v>
      </c>
      <c r="D3564" s="69" t="s">
        <v>42</v>
      </c>
      <c r="E3564" s="69" t="s">
        <v>3554</v>
      </c>
      <c r="F3564" s="69" t="s">
        <v>3612</v>
      </c>
      <c r="G3564" s="87" t="s">
        <v>3613</v>
      </c>
      <c r="H3564" s="47">
        <v>60</v>
      </c>
      <c r="I3564" s="48">
        <v>0.2</v>
      </c>
      <c r="J3564" s="48"/>
      <c r="K3564" s="49">
        <v>851875</v>
      </c>
      <c r="L3564" s="49">
        <v>902292.07407996105</v>
      </c>
      <c r="M3564" s="50">
        <f t="shared" si="65"/>
        <v>3</v>
      </c>
      <c r="N3564" s="68" t="s">
        <v>349</v>
      </c>
    </row>
    <row r="3565" spans="1:14" ht="95.25" customHeight="1" x14ac:dyDescent="0.25">
      <c r="A3565" s="86">
        <v>3557</v>
      </c>
      <c r="B3565" s="50" t="s">
        <v>3606</v>
      </c>
      <c r="C3565" s="69" t="s">
        <v>3607</v>
      </c>
      <c r="D3565" s="69" t="s">
        <v>29</v>
      </c>
      <c r="E3565" s="69" t="s">
        <v>3614</v>
      </c>
      <c r="F3565" s="69" t="s">
        <v>3615</v>
      </c>
      <c r="G3565" s="87" t="s">
        <v>3616</v>
      </c>
      <c r="H3565" s="47">
        <v>5</v>
      </c>
      <c r="I3565" s="48" t="s">
        <v>3553</v>
      </c>
      <c r="J3565" s="48"/>
      <c r="K3565" s="49">
        <v>917125</v>
      </c>
      <c r="L3565" s="49">
        <v>971403.80741374521</v>
      </c>
      <c r="M3565" s="50">
        <f t="shared" si="65"/>
        <v>4</v>
      </c>
      <c r="N3565" s="68" t="s">
        <v>349</v>
      </c>
    </row>
    <row r="3566" spans="1:14" ht="95.25" customHeight="1" x14ac:dyDescent="0.25">
      <c r="A3566" s="86">
        <v>3558</v>
      </c>
      <c r="B3566" s="50" t="s">
        <v>3606</v>
      </c>
      <c r="C3566" s="69" t="s">
        <v>3607</v>
      </c>
      <c r="D3566" s="69" t="s">
        <v>3517</v>
      </c>
      <c r="E3566" s="69" t="s">
        <v>3518</v>
      </c>
      <c r="F3566" s="69" t="s">
        <v>3617</v>
      </c>
      <c r="G3566" s="87" t="s">
        <v>3617</v>
      </c>
      <c r="H3566" s="47">
        <v>30</v>
      </c>
      <c r="I3566" s="48" t="s">
        <v>3538</v>
      </c>
      <c r="J3566" s="48"/>
      <c r="K3566" s="49">
        <v>1015000</v>
      </c>
      <c r="L3566" s="49">
        <v>1069064.2666729796</v>
      </c>
      <c r="M3566" s="50">
        <f t="shared" si="65"/>
        <v>5</v>
      </c>
      <c r="N3566" s="68" t="s">
        <v>349</v>
      </c>
    </row>
    <row r="3567" spans="1:14" ht="95.25" customHeight="1" x14ac:dyDescent="0.25">
      <c r="A3567" s="86">
        <v>3559</v>
      </c>
      <c r="B3567" s="50" t="s">
        <v>3606</v>
      </c>
      <c r="C3567" s="69" t="s">
        <v>3607</v>
      </c>
      <c r="D3567" s="69" t="s">
        <v>42</v>
      </c>
      <c r="E3567" s="69" t="s">
        <v>3554</v>
      </c>
      <c r="F3567" s="69" t="s">
        <v>3618</v>
      </c>
      <c r="G3567" s="87" t="s">
        <v>3619</v>
      </c>
      <c r="H3567" s="47">
        <v>60</v>
      </c>
      <c r="I3567" s="48">
        <v>0.2</v>
      </c>
      <c r="J3567" s="48"/>
      <c r="K3567" s="49">
        <v>1047200</v>
      </c>
      <c r="L3567" s="49">
        <v>1109177.1210289481</v>
      </c>
      <c r="M3567" s="50">
        <f t="shared" si="65"/>
        <v>6</v>
      </c>
      <c r="N3567" s="68" t="s">
        <v>349</v>
      </c>
    </row>
    <row r="3568" spans="1:14" ht="95.25" customHeight="1" x14ac:dyDescent="0.25">
      <c r="A3568" s="86">
        <v>3560</v>
      </c>
      <c r="B3568" s="50" t="s">
        <v>3606</v>
      </c>
      <c r="C3568" s="69" t="s">
        <v>3607</v>
      </c>
      <c r="D3568" s="69" t="s">
        <v>29</v>
      </c>
      <c r="E3568" s="69" t="s">
        <v>3620</v>
      </c>
      <c r="F3568" s="69" t="s">
        <v>3621</v>
      </c>
      <c r="G3568" s="87" t="s">
        <v>3622</v>
      </c>
      <c r="H3568" s="47">
        <v>5</v>
      </c>
      <c r="I3568" s="48" t="s">
        <v>3623</v>
      </c>
      <c r="J3568" s="48"/>
      <c r="K3568" s="49">
        <v>1075250</v>
      </c>
      <c r="L3568" s="49">
        <v>1138887.2224850806</v>
      </c>
      <c r="M3568" s="50">
        <f t="shared" si="65"/>
        <v>7</v>
      </c>
      <c r="N3568" s="68" t="s">
        <v>349</v>
      </c>
    </row>
    <row r="3569" spans="1:14" ht="95.25" customHeight="1" x14ac:dyDescent="0.25">
      <c r="A3569" s="86">
        <v>3561</v>
      </c>
      <c r="B3569" s="50" t="s">
        <v>3606</v>
      </c>
      <c r="C3569" s="69" t="s">
        <v>3607</v>
      </c>
      <c r="D3569" s="69" t="s">
        <v>29</v>
      </c>
      <c r="E3569" s="69" t="s">
        <v>3568</v>
      </c>
      <c r="F3569" s="69" t="s">
        <v>3624</v>
      </c>
      <c r="G3569" s="87" t="s">
        <v>3625</v>
      </c>
      <c r="H3569" s="47">
        <v>5</v>
      </c>
      <c r="I3569" s="48" t="s">
        <v>3623</v>
      </c>
      <c r="J3569" s="48"/>
      <c r="K3569" s="49">
        <v>1075250</v>
      </c>
      <c r="L3569" s="49">
        <v>1229329.7029952561</v>
      </c>
      <c r="M3569" s="50">
        <f t="shared" si="65"/>
        <v>8</v>
      </c>
      <c r="N3569" s="68" t="s">
        <v>349</v>
      </c>
    </row>
    <row r="3570" spans="1:14" ht="95.25" customHeight="1" x14ac:dyDescent="0.25">
      <c r="A3570" s="86">
        <v>3562</v>
      </c>
      <c r="B3570" s="50" t="s">
        <v>3606</v>
      </c>
      <c r="C3570" s="69" t="s">
        <v>3607</v>
      </c>
      <c r="D3570" s="69" t="s">
        <v>29</v>
      </c>
      <c r="E3570" s="69" t="s">
        <v>3626</v>
      </c>
      <c r="F3570" s="69" t="s">
        <v>3627</v>
      </c>
      <c r="G3570" s="87" t="s">
        <v>3628</v>
      </c>
      <c r="H3570" s="47">
        <v>5</v>
      </c>
      <c r="I3570" s="48" t="s">
        <v>3623</v>
      </c>
      <c r="J3570" s="48"/>
      <c r="K3570" s="49">
        <v>1094225</v>
      </c>
      <c r="L3570" s="49">
        <v>1251023.7565775253</v>
      </c>
      <c r="M3570" s="50">
        <f t="shared" si="65"/>
        <v>9</v>
      </c>
      <c r="N3570" s="68" t="s">
        <v>349</v>
      </c>
    </row>
    <row r="3571" spans="1:14" ht="95.25" customHeight="1" x14ac:dyDescent="0.25">
      <c r="A3571" s="86">
        <v>3563</v>
      </c>
      <c r="B3571" s="51" t="s">
        <v>3629</v>
      </c>
      <c r="C3571" s="69" t="s">
        <v>3630</v>
      </c>
      <c r="D3571" s="69" t="s">
        <v>3334</v>
      </c>
      <c r="E3571" s="69" t="s">
        <v>3554</v>
      </c>
      <c r="F3571" s="69" t="s">
        <v>3631</v>
      </c>
      <c r="G3571" s="87"/>
      <c r="H3571" s="47" t="s">
        <v>1399</v>
      </c>
      <c r="I3571" s="48" t="s">
        <v>3611</v>
      </c>
      <c r="J3571" s="48"/>
      <c r="K3571" s="97">
        <v>715250</v>
      </c>
      <c r="L3571" s="49">
        <v>753347.9967860576</v>
      </c>
      <c r="M3571" s="50">
        <f t="shared" si="65"/>
        <v>1</v>
      </c>
      <c r="N3571" s="68" t="s">
        <v>349</v>
      </c>
    </row>
    <row r="3572" spans="1:14" ht="95.25" customHeight="1" x14ac:dyDescent="0.25">
      <c r="A3572" s="86">
        <v>3564</v>
      </c>
      <c r="B3572" s="50" t="s">
        <v>3629</v>
      </c>
      <c r="C3572" s="69" t="s">
        <v>3630</v>
      </c>
      <c r="D3572" s="69" t="s">
        <v>29</v>
      </c>
      <c r="E3572" s="69" t="s">
        <v>3620</v>
      </c>
      <c r="F3572" s="69" t="s">
        <v>3632</v>
      </c>
      <c r="G3572" s="87" t="s">
        <v>3632</v>
      </c>
      <c r="H3572" s="47">
        <v>5</v>
      </c>
      <c r="I3572" s="48" t="s">
        <v>3553</v>
      </c>
      <c r="J3572" s="48"/>
      <c r="K3572" s="49">
        <v>727375</v>
      </c>
      <c r="L3572" s="49">
        <v>770423.70932814269</v>
      </c>
      <c r="M3572" s="50">
        <f t="shared" si="65"/>
        <v>2</v>
      </c>
      <c r="N3572" s="68" t="s">
        <v>349</v>
      </c>
    </row>
    <row r="3573" spans="1:14" ht="95.25" customHeight="1" x14ac:dyDescent="0.25">
      <c r="A3573" s="86">
        <v>3565</v>
      </c>
      <c r="B3573" s="50" t="s">
        <v>3629</v>
      </c>
      <c r="C3573" s="69" t="s">
        <v>3630</v>
      </c>
      <c r="D3573" s="69" t="s">
        <v>29</v>
      </c>
      <c r="E3573" s="69" t="s">
        <v>3568</v>
      </c>
      <c r="F3573" s="69" t="s">
        <v>3633</v>
      </c>
      <c r="G3573" s="87" t="s">
        <v>3633</v>
      </c>
      <c r="H3573" s="47">
        <v>5</v>
      </c>
      <c r="I3573" s="48" t="s">
        <v>3553</v>
      </c>
      <c r="J3573" s="48"/>
      <c r="K3573" s="49">
        <v>727375</v>
      </c>
      <c r="L3573" s="49">
        <v>770423.70932814269</v>
      </c>
      <c r="M3573" s="50">
        <f t="shared" si="65"/>
        <v>3</v>
      </c>
      <c r="N3573" s="68" t="s">
        <v>349</v>
      </c>
    </row>
    <row r="3574" spans="1:14" ht="95.25" customHeight="1" x14ac:dyDescent="0.25">
      <c r="A3574" s="86">
        <v>3566</v>
      </c>
      <c r="B3574" s="50" t="s">
        <v>3629</v>
      </c>
      <c r="C3574" s="69" t="s">
        <v>3630</v>
      </c>
      <c r="D3574" s="69" t="s">
        <v>42</v>
      </c>
      <c r="E3574" s="69" t="s">
        <v>3554</v>
      </c>
      <c r="F3574" s="69" t="s">
        <v>3634</v>
      </c>
      <c r="G3574" s="87" t="s">
        <v>3635</v>
      </c>
      <c r="H3574" s="47">
        <v>60</v>
      </c>
      <c r="I3574" s="48">
        <v>0.2</v>
      </c>
      <c r="J3574" s="48"/>
      <c r="K3574" s="49">
        <v>750000</v>
      </c>
      <c r="L3574" s="49">
        <v>794387.73946878442</v>
      </c>
      <c r="M3574" s="50">
        <f t="shared" si="65"/>
        <v>4</v>
      </c>
      <c r="N3574" s="68" t="s">
        <v>349</v>
      </c>
    </row>
    <row r="3575" spans="1:14" ht="95.25" customHeight="1" x14ac:dyDescent="0.25">
      <c r="A3575" s="86">
        <v>3567</v>
      </c>
      <c r="B3575" s="50" t="s">
        <v>3629</v>
      </c>
      <c r="C3575" s="69" t="s">
        <v>3630</v>
      </c>
      <c r="D3575" s="69" t="s">
        <v>42</v>
      </c>
      <c r="E3575" s="69" t="s">
        <v>3554</v>
      </c>
      <c r="F3575" s="69" t="s">
        <v>3636</v>
      </c>
      <c r="G3575" s="87" t="s">
        <v>3637</v>
      </c>
      <c r="H3575" s="47">
        <v>60</v>
      </c>
      <c r="I3575" s="48">
        <v>0.2</v>
      </c>
      <c r="J3575" s="48"/>
      <c r="K3575" s="49">
        <v>851875</v>
      </c>
      <c r="L3575" s="49">
        <v>902292.07407996105</v>
      </c>
      <c r="M3575" s="50">
        <f t="shared" si="65"/>
        <v>5</v>
      </c>
      <c r="N3575" s="68" t="s">
        <v>349</v>
      </c>
    </row>
    <row r="3576" spans="1:14" ht="95.25" customHeight="1" x14ac:dyDescent="0.25">
      <c r="A3576" s="86">
        <v>3568</v>
      </c>
      <c r="B3576" s="50" t="s">
        <v>3629</v>
      </c>
      <c r="C3576" s="69" t="s">
        <v>3630</v>
      </c>
      <c r="D3576" s="69" t="s">
        <v>3517</v>
      </c>
      <c r="E3576" s="69" t="s">
        <v>3518</v>
      </c>
      <c r="F3576" s="69" t="s">
        <v>3638</v>
      </c>
      <c r="G3576" s="87" t="s">
        <v>3638</v>
      </c>
      <c r="H3576" s="47">
        <v>30</v>
      </c>
      <c r="I3576" s="48" t="s">
        <v>3538</v>
      </c>
      <c r="J3576" s="48"/>
      <c r="K3576" s="49">
        <v>1000000</v>
      </c>
      <c r="L3576" s="49">
        <v>1053265.2873625413</v>
      </c>
      <c r="M3576" s="50">
        <f t="shared" si="65"/>
        <v>6</v>
      </c>
      <c r="N3576" s="68" t="s">
        <v>349</v>
      </c>
    </row>
    <row r="3577" spans="1:14" ht="95.25" customHeight="1" x14ac:dyDescent="0.25">
      <c r="A3577" s="86">
        <v>3569</v>
      </c>
      <c r="B3577" s="50" t="s">
        <v>3639</v>
      </c>
      <c r="C3577" s="69" t="s">
        <v>3640</v>
      </c>
      <c r="D3577" s="69" t="s">
        <v>3517</v>
      </c>
      <c r="E3577" s="69" t="s">
        <v>3518</v>
      </c>
      <c r="F3577" s="69" t="s">
        <v>3641</v>
      </c>
      <c r="G3577" s="87" t="s">
        <v>3641</v>
      </c>
      <c r="H3577" s="47">
        <v>30</v>
      </c>
      <c r="I3577" s="48" t="s">
        <v>3538</v>
      </c>
      <c r="J3577" s="48"/>
      <c r="K3577" s="49">
        <v>1250000</v>
      </c>
      <c r="L3577" s="49">
        <v>1316581.6092031768</v>
      </c>
      <c r="M3577" s="50">
        <f t="shared" si="65"/>
        <v>1</v>
      </c>
      <c r="N3577" s="68" t="s">
        <v>349</v>
      </c>
    </row>
    <row r="3578" spans="1:14" ht="95.25" customHeight="1" x14ac:dyDescent="0.25">
      <c r="A3578" s="86">
        <v>3570</v>
      </c>
      <c r="B3578" s="50" t="s">
        <v>3639</v>
      </c>
      <c r="C3578" s="69" t="s">
        <v>3640</v>
      </c>
      <c r="D3578" s="69" t="s">
        <v>3584</v>
      </c>
      <c r="E3578" s="69" t="s">
        <v>3585</v>
      </c>
      <c r="F3578" s="69" t="s">
        <v>3642</v>
      </c>
      <c r="G3578" s="87" t="s">
        <v>3642</v>
      </c>
      <c r="H3578" s="47">
        <v>7</v>
      </c>
      <c r="I3578" s="48" t="s">
        <v>3587</v>
      </c>
      <c r="J3578" s="48"/>
      <c r="K3578" s="49">
        <v>1362175</v>
      </c>
      <c r="L3578" s="49">
        <v>1362175</v>
      </c>
      <c r="M3578" s="50">
        <f t="shared" si="65"/>
        <v>2</v>
      </c>
      <c r="N3578" s="68" t="s">
        <v>349</v>
      </c>
    </row>
    <row r="3579" spans="1:14" ht="95.25" customHeight="1" x14ac:dyDescent="0.25">
      <c r="A3579" s="86">
        <v>3571</v>
      </c>
      <c r="B3579" s="50" t="s">
        <v>3639</v>
      </c>
      <c r="C3579" s="69" t="s">
        <v>3640</v>
      </c>
      <c r="D3579" s="69" t="s">
        <v>29</v>
      </c>
      <c r="E3579" s="69" t="s">
        <v>3620</v>
      </c>
      <c r="F3579" s="69" t="s">
        <v>3643</v>
      </c>
      <c r="G3579" s="87" t="s">
        <v>3644</v>
      </c>
      <c r="H3579" s="47">
        <v>5</v>
      </c>
      <c r="I3579" s="48" t="s">
        <v>3623</v>
      </c>
      <c r="J3579" s="48"/>
      <c r="K3579" s="49">
        <v>1492700</v>
      </c>
      <c r="L3579" s="49">
        <v>1581043.4382734061</v>
      </c>
      <c r="M3579" s="50">
        <f t="shared" si="65"/>
        <v>3</v>
      </c>
      <c r="N3579" s="68" t="s">
        <v>349</v>
      </c>
    </row>
    <row r="3580" spans="1:14" ht="95.25" customHeight="1" x14ac:dyDescent="0.25">
      <c r="A3580" s="86">
        <v>3572</v>
      </c>
      <c r="B3580" s="50" t="s">
        <v>3639</v>
      </c>
      <c r="C3580" s="69" t="s">
        <v>3640</v>
      </c>
      <c r="D3580" s="69" t="s">
        <v>29</v>
      </c>
      <c r="E3580" s="69" t="s">
        <v>3626</v>
      </c>
      <c r="F3580" s="69" t="s">
        <v>3645</v>
      </c>
      <c r="G3580" s="87" t="s">
        <v>3646</v>
      </c>
      <c r="H3580" s="47">
        <v>7</v>
      </c>
      <c r="I3580" s="48" t="s">
        <v>3623</v>
      </c>
      <c r="J3580" s="48"/>
      <c r="K3580" s="49">
        <v>1499025</v>
      </c>
      <c r="L3580" s="49">
        <v>1713830.2329992689</v>
      </c>
      <c r="M3580" s="50">
        <f t="shared" si="65"/>
        <v>4</v>
      </c>
      <c r="N3580" s="68" t="s">
        <v>349</v>
      </c>
    </row>
    <row r="3581" spans="1:14" ht="95.25" customHeight="1" x14ac:dyDescent="0.25">
      <c r="A3581" s="86">
        <v>3573</v>
      </c>
      <c r="B3581" s="51" t="s">
        <v>3639</v>
      </c>
      <c r="C3581" s="69" t="s">
        <v>3640</v>
      </c>
      <c r="D3581" s="69" t="s">
        <v>3334</v>
      </c>
      <c r="E3581" s="69" t="s">
        <v>3554</v>
      </c>
      <c r="F3581" s="69" t="s">
        <v>3647</v>
      </c>
      <c r="G3581" s="87"/>
      <c r="H3581" s="47" t="s">
        <v>1399</v>
      </c>
      <c r="I3581" s="48" t="s">
        <v>3595</v>
      </c>
      <c r="J3581" s="48"/>
      <c r="K3581" s="97">
        <v>1500000</v>
      </c>
      <c r="L3581" s="49">
        <v>1486437.7622236381</v>
      </c>
      <c r="M3581" s="50">
        <f t="shared" ref="M3581:M3644" si="66">IF(B3581=B3580,M3580+1,1)</f>
        <v>5</v>
      </c>
      <c r="N3581" s="68" t="s">
        <v>349</v>
      </c>
    </row>
    <row r="3582" spans="1:14" ht="95.25" customHeight="1" x14ac:dyDescent="0.25">
      <c r="A3582" s="86">
        <v>3574</v>
      </c>
      <c r="B3582" s="50" t="s">
        <v>3639</v>
      </c>
      <c r="C3582" s="69" t="s">
        <v>3640</v>
      </c>
      <c r="D3582" s="69" t="s">
        <v>29</v>
      </c>
      <c r="E3582" s="69" t="s">
        <v>3568</v>
      </c>
      <c r="F3582" s="69" t="s">
        <v>3648</v>
      </c>
      <c r="G3582" s="87" t="s">
        <v>3649</v>
      </c>
      <c r="H3582" s="47">
        <v>7</v>
      </c>
      <c r="I3582" s="48" t="s">
        <v>3623</v>
      </c>
      <c r="J3582" s="48"/>
      <c r="K3582" s="49">
        <v>1829190</v>
      </c>
      <c r="L3582" s="49">
        <v>2091306.7653307533</v>
      </c>
      <c r="M3582" s="50">
        <f t="shared" si="66"/>
        <v>6</v>
      </c>
      <c r="N3582" s="68" t="s">
        <v>349</v>
      </c>
    </row>
    <row r="3583" spans="1:14" ht="95.25" customHeight="1" x14ac:dyDescent="0.25">
      <c r="A3583" s="86">
        <v>3575</v>
      </c>
      <c r="B3583" s="50" t="s">
        <v>3650</v>
      </c>
      <c r="C3583" s="69" t="s">
        <v>3651</v>
      </c>
      <c r="D3583" s="69" t="s">
        <v>3566</v>
      </c>
      <c r="E3583" s="69" t="s">
        <v>3652</v>
      </c>
      <c r="F3583" s="69" t="s">
        <v>3653</v>
      </c>
      <c r="G3583" s="87" t="s">
        <v>3654</v>
      </c>
      <c r="H3583" s="47">
        <v>90</v>
      </c>
      <c r="I3583" s="48" t="s">
        <v>3553</v>
      </c>
      <c r="J3583" s="48"/>
      <c r="K3583" s="49">
        <v>4402623.2</v>
      </c>
      <c r="L3583" s="49">
        <v>4642358.0082039423</v>
      </c>
      <c r="M3583" s="50">
        <f t="shared" si="66"/>
        <v>1</v>
      </c>
      <c r="N3583" s="68" t="s">
        <v>349</v>
      </c>
    </row>
    <row r="3584" spans="1:14" ht="95.25" customHeight="1" x14ac:dyDescent="0.25">
      <c r="A3584" s="86">
        <v>3576</v>
      </c>
      <c r="B3584" s="50" t="s">
        <v>3655</v>
      </c>
      <c r="C3584" s="69" t="s">
        <v>3656</v>
      </c>
      <c r="D3584" s="69" t="s">
        <v>1438</v>
      </c>
      <c r="E3584" s="69" t="s">
        <v>3523</v>
      </c>
      <c r="F3584" s="69" t="s">
        <v>3657</v>
      </c>
      <c r="G3584" s="69" t="s">
        <v>3657</v>
      </c>
      <c r="H3584" s="47">
        <v>45</v>
      </c>
      <c r="I3584" s="48"/>
      <c r="J3584" s="48"/>
      <c r="K3584" s="49">
        <v>1100000</v>
      </c>
      <c r="L3584" s="49">
        <v>1158591.8160987955</v>
      </c>
      <c r="M3584" s="50">
        <f t="shared" si="66"/>
        <v>1</v>
      </c>
      <c r="N3584" s="68" t="s">
        <v>349</v>
      </c>
    </row>
    <row r="3585" spans="1:14" ht="95.25" customHeight="1" x14ac:dyDescent="0.25">
      <c r="A3585" s="86">
        <v>3577</v>
      </c>
      <c r="B3585" s="50" t="s">
        <v>3655</v>
      </c>
      <c r="C3585" s="69" t="s">
        <v>3656</v>
      </c>
      <c r="D3585" s="69" t="s">
        <v>29</v>
      </c>
      <c r="E3585" s="69" t="s">
        <v>3658</v>
      </c>
      <c r="F3585" s="69" t="s">
        <v>3659</v>
      </c>
      <c r="G3585" s="87" t="s">
        <v>3660</v>
      </c>
      <c r="H3585" s="47">
        <v>14</v>
      </c>
      <c r="I3585" s="48" t="s">
        <v>3553</v>
      </c>
      <c r="J3585" s="48"/>
      <c r="K3585" s="49">
        <v>1391500</v>
      </c>
      <c r="L3585" s="49">
        <v>1473854.0526277516</v>
      </c>
      <c r="M3585" s="50">
        <f t="shared" si="66"/>
        <v>2</v>
      </c>
      <c r="N3585" s="68" t="s">
        <v>349</v>
      </c>
    </row>
    <row r="3586" spans="1:14" ht="95.25" customHeight="1" x14ac:dyDescent="0.25">
      <c r="A3586" s="86">
        <v>3578</v>
      </c>
      <c r="B3586" s="50" t="s">
        <v>3655</v>
      </c>
      <c r="C3586" s="69" t="s">
        <v>3656</v>
      </c>
      <c r="D3586" s="69" t="s">
        <v>29</v>
      </c>
      <c r="E3586" s="69" t="s">
        <v>3528</v>
      </c>
      <c r="F3586" s="69" t="s">
        <v>3661</v>
      </c>
      <c r="G3586" s="87" t="s">
        <v>3661</v>
      </c>
      <c r="H3586" s="47">
        <v>21</v>
      </c>
      <c r="I3586" s="48" t="s">
        <v>3527</v>
      </c>
      <c r="J3586" s="48"/>
      <c r="K3586" s="49">
        <v>1397825</v>
      </c>
      <c r="L3586" s="49">
        <v>1480553.389230605</v>
      </c>
      <c r="M3586" s="50">
        <f t="shared" si="66"/>
        <v>3</v>
      </c>
      <c r="N3586" s="68" t="s">
        <v>349</v>
      </c>
    </row>
    <row r="3587" spans="1:14" ht="95.25" customHeight="1" x14ac:dyDescent="0.25">
      <c r="A3587" s="86">
        <v>3579</v>
      </c>
      <c r="B3587" s="50" t="s">
        <v>3655</v>
      </c>
      <c r="C3587" s="69" t="s">
        <v>3656</v>
      </c>
      <c r="D3587" s="69" t="s">
        <v>30</v>
      </c>
      <c r="E3587" s="69" t="s">
        <v>3984</v>
      </c>
      <c r="F3587" s="69" t="s">
        <v>3662</v>
      </c>
      <c r="G3587" s="87">
        <v>512</v>
      </c>
      <c r="H3587" s="47" t="s">
        <v>3663</v>
      </c>
      <c r="I3587" s="48" t="s">
        <v>3664</v>
      </c>
      <c r="J3587" s="48"/>
      <c r="K3587" s="49">
        <v>1581250</v>
      </c>
      <c r="L3587" s="49">
        <v>1674834.1507133539</v>
      </c>
      <c r="M3587" s="50">
        <f t="shared" si="66"/>
        <v>4</v>
      </c>
      <c r="N3587" s="68" t="s">
        <v>349</v>
      </c>
    </row>
    <row r="3588" spans="1:14" ht="95.25" customHeight="1" x14ac:dyDescent="0.25">
      <c r="A3588" s="86">
        <v>3580</v>
      </c>
      <c r="B3588" s="50" t="s">
        <v>3655</v>
      </c>
      <c r="C3588" s="69" t="s">
        <v>3656</v>
      </c>
      <c r="D3588" s="69" t="s">
        <v>43</v>
      </c>
      <c r="E3588" s="69" t="s">
        <v>3665</v>
      </c>
      <c r="F3588" s="69" t="s">
        <v>3666</v>
      </c>
      <c r="G3588" s="87"/>
      <c r="H3588" s="47"/>
      <c r="I3588" s="48"/>
      <c r="J3588" s="48"/>
      <c r="K3588" s="49">
        <v>1604250</v>
      </c>
      <c r="L3588" s="49">
        <v>1834133.6210463981</v>
      </c>
      <c r="M3588" s="50">
        <f t="shared" si="66"/>
        <v>5</v>
      </c>
      <c r="N3588" s="68" t="s">
        <v>349</v>
      </c>
    </row>
    <row r="3589" spans="1:14" ht="95.25" customHeight="1" x14ac:dyDescent="0.25">
      <c r="A3589" s="86">
        <v>3581</v>
      </c>
      <c r="B3589" s="50" t="s">
        <v>3655</v>
      </c>
      <c r="C3589" s="69" t="s">
        <v>3656</v>
      </c>
      <c r="D3589" s="69" t="s">
        <v>35</v>
      </c>
      <c r="E3589" s="69" t="s">
        <v>3667</v>
      </c>
      <c r="F3589" s="69" t="s">
        <v>3668</v>
      </c>
      <c r="G3589" s="87" t="s">
        <v>3668</v>
      </c>
      <c r="H3589" s="47">
        <v>14</v>
      </c>
      <c r="I3589" s="48" t="s">
        <v>81</v>
      </c>
      <c r="J3589" s="48"/>
      <c r="K3589" s="49">
        <v>1647959.43</v>
      </c>
      <c r="L3589" s="49">
        <v>1884106.4651291617</v>
      </c>
      <c r="M3589" s="50">
        <f t="shared" si="66"/>
        <v>6</v>
      </c>
      <c r="N3589" s="68" t="s">
        <v>349</v>
      </c>
    </row>
    <row r="3590" spans="1:14" ht="95.25" customHeight="1" x14ac:dyDescent="0.25">
      <c r="A3590" s="86">
        <v>3582</v>
      </c>
      <c r="B3590" s="50" t="s">
        <v>3655</v>
      </c>
      <c r="C3590" s="69" t="s">
        <v>3656</v>
      </c>
      <c r="D3590" s="69" t="s">
        <v>35</v>
      </c>
      <c r="E3590" s="69" t="s">
        <v>3667</v>
      </c>
      <c r="F3590" s="69" t="s">
        <v>3669</v>
      </c>
      <c r="G3590" s="87" t="s">
        <v>3669</v>
      </c>
      <c r="H3590" s="47">
        <v>14</v>
      </c>
      <c r="I3590" s="48" t="s">
        <v>81</v>
      </c>
      <c r="J3590" s="48"/>
      <c r="K3590" s="49">
        <v>1678762.41</v>
      </c>
      <c r="L3590" s="49">
        <v>1919323.4084026043</v>
      </c>
      <c r="M3590" s="50">
        <f t="shared" si="66"/>
        <v>7</v>
      </c>
      <c r="N3590" s="68" t="s">
        <v>349</v>
      </c>
    </row>
    <row r="3591" spans="1:14" ht="95.25" customHeight="1" x14ac:dyDescent="0.25">
      <c r="A3591" s="86">
        <v>3583</v>
      </c>
      <c r="B3591" s="50" t="s">
        <v>3655</v>
      </c>
      <c r="C3591" s="69" t="s">
        <v>3656</v>
      </c>
      <c r="D3591" s="69" t="s">
        <v>1334</v>
      </c>
      <c r="E3591" s="69" t="s">
        <v>3670</v>
      </c>
      <c r="F3591" s="69" t="s">
        <v>3671</v>
      </c>
      <c r="G3591" s="87" t="s">
        <v>3671</v>
      </c>
      <c r="H3591" s="47">
        <v>14</v>
      </c>
      <c r="I3591" s="48" t="s">
        <v>81</v>
      </c>
      <c r="J3591" s="48"/>
      <c r="K3591" s="49">
        <v>1683550</v>
      </c>
      <c r="L3591" s="49">
        <v>1924797.0439224956</v>
      </c>
      <c r="M3591" s="50">
        <f t="shared" si="66"/>
        <v>8</v>
      </c>
      <c r="N3591" s="68" t="s">
        <v>349</v>
      </c>
    </row>
    <row r="3592" spans="1:14" ht="95.25" customHeight="1" x14ac:dyDescent="0.25">
      <c r="A3592" s="86">
        <v>3584</v>
      </c>
      <c r="B3592" s="50" t="s">
        <v>3655</v>
      </c>
      <c r="C3592" s="69" t="s">
        <v>3656</v>
      </c>
      <c r="D3592" s="69" t="s">
        <v>1334</v>
      </c>
      <c r="E3592" s="69" t="s">
        <v>3670</v>
      </c>
      <c r="F3592" s="69" t="s">
        <v>3672</v>
      </c>
      <c r="G3592" s="87" t="s">
        <v>3672</v>
      </c>
      <c r="H3592" s="47">
        <v>14</v>
      </c>
      <c r="I3592" s="48" t="s">
        <v>81</v>
      </c>
      <c r="J3592" s="48"/>
      <c r="K3592" s="49">
        <v>1700850</v>
      </c>
      <c r="L3592" s="49">
        <v>1944576.0756470414</v>
      </c>
      <c r="M3592" s="50">
        <f t="shared" si="66"/>
        <v>9</v>
      </c>
      <c r="N3592" s="68" t="s">
        <v>349</v>
      </c>
    </row>
    <row r="3593" spans="1:14" ht="95.25" customHeight="1" x14ac:dyDescent="0.25">
      <c r="A3593" s="86">
        <v>3585</v>
      </c>
      <c r="B3593" s="129" t="s">
        <v>3655</v>
      </c>
      <c r="C3593" s="130" t="s">
        <v>3656</v>
      </c>
      <c r="D3593" s="69" t="s">
        <v>32</v>
      </c>
      <c r="E3593" s="130" t="s">
        <v>3673</v>
      </c>
      <c r="F3593" s="130" t="s">
        <v>3674</v>
      </c>
      <c r="G3593" s="131"/>
      <c r="H3593" s="132" t="s">
        <v>3675</v>
      </c>
      <c r="I3593" s="133"/>
      <c r="J3593" s="133"/>
      <c r="K3593" s="134">
        <v>2085975</v>
      </c>
      <c r="L3593" s="49">
        <v>2384888.1908444818</v>
      </c>
      <c r="M3593" s="50">
        <f t="shared" si="66"/>
        <v>10</v>
      </c>
      <c r="N3593" s="68" t="s">
        <v>349</v>
      </c>
    </row>
    <row r="3594" spans="1:14" ht="95.25" customHeight="1" x14ac:dyDescent="0.25">
      <c r="A3594" s="86">
        <v>3586</v>
      </c>
      <c r="B3594" s="50" t="s">
        <v>3655</v>
      </c>
      <c r="C3594" s="69" t="s">
        <v>3656</v>
      </c>
      <c r="D3594" s="69" t="s">
        <v>36</v>
      </c>
      <c r="E3594" s="69" t="s">
        <v>3676</v>
      </c>
      <c r="F3594" s="69" t="s">
        <v>3677</v>
      </c>
      <c r="G3594" s="128" t="s">
        <v>3514</v>
      </c>
      <c r="H3594" s="47" t="s">
        <v>3515</v>
      </c>
      <c r="I3594" s="48" t="s">
        <v>3516</v>
      </c>
      <c r="J3594" s="48"/>
      <c r="K3594" s="49">
        <v>2116600</v>
      </c>
      <c r="L3594" s="49">
        <v>2366928.9169851542</v>
      </c>
      <c r="M3594" s="50">
        <f t="shared" si="66"/>
        <v>11</v>
      </c>
      <c r="N3594" s="68" t="s">
        <v>349</v>
      </c>
    </row>
    <row r="3595" spans="1:14" ht="95.25" customHeight="1" x14ac:dyDescent="0.25">
      <c r="A3595" s="86">
        <v>3587</v>
      </c>
      <c r="B3595" s="50" t="s">
        <v>3678</v>
      </c>
      <c r="C3595" s="69" t="s">
        <v>3679</v>
      </c>
      <c r="D3595" s="69" t="s">
        <v>1334</v>
      </c>
      <c r="E3595" s="69" t="s">
        <v>3680</v>
      </c>
      <c r="F3595" s="69" t="s">
        <v>3681</v>
      </c>
      <c r="G3595" s="87" t="s">
        <v>3681</v>
      </c>
      <c r="H3595" s="47">
        <v>30</v>
      </c>
      <c r="I3595" s="48" t="s">
        <v>81</v>
      </c>
      <c r="J3595" s="48"/>
      <c r="K3595" s="49">
        <v>1610000</v>
      </c>
      <c r="L3595" s="49">
        <v>1681464.2605447429</v>
      </c>
      <c r="M3595" s="50">
        <f t="shared" si="66"/>
        <v>1</v>
      </c>
      <c r="N3595" s="68" t="s">
        <v>349</v>
      </c>
    </row>
    <row r="3596" spans="1:14" ht="95.25" customHeight="1" x14ac:dyDescent="0.25">
      <c r="A3596" s="86">
        <v>3588</v>
      </c>
      <c r="B3596" s="50" t="s">
        <v>3682</v>
      </c>
      <c r="C3596" s="69" t="s">
        <v>3683</v>
      </c>
      <c r="D3596" s="69" t="s">
        <v>1334</v>
      </c>
      <c r="E3596" s="69" t="s">
        <v>3670</v>
      </c>
      <c r="F3596" s="69" t="s">
        <v>3684</v>
      </c>
      <c r="G3596" s="87" t="s">
        <v>3684</v>
      </c>
      <c r="H3596" s="47">
        <v>14</v>
      </c>
      <c r="I3596" s="48" t="s">
        <v>81</v>
      </c>
      <c r="J3596" s="48"/>
      <c r="K3596" s="49">
        <v>221260</v>
      </c>
      <c r="L3596" s="49">
        <v>252965.81268052114</v>
      </c>
      <c r="M3596" s="50">
        <f t="shared" si="66"/>
        <v>1</v>
      </c>
      <c r="N3596" s="68" t="s">
        <v>349</v>
      </c>
    </row>
    <row r="3597" spans="1:14" ht="95.25" customHeight="1" x14ac:dyDescent="0.25">
      <c r="A3597" s="86">
        <v>3589</v>
      </c>
      <c r="B3597" s="50" t="s">
        <v>3682</v>
      </c>
      <c r="C3597" s="69" t="s">
        <v>3683</v>
      </c>
      <c r="D3597" s="69" t="s">
        <v>3686</v>
      </c>
      <c r="E3597" s="69" t="s">
        <v>3687</v>
      </c>
      <c r="F3597" s="69" t="s">
        <v>3688</v>
      </c>
      <c r="G3597" s="87"/>
      <c r="H3597" s="47">
        <v>60</v>
      </c>
      <c r="I3597" s="48"/>
      <c r="J3597" s="48"/>
      <c r="K3597" s="46">
        <v>269790</v>
      </c>
      <c r="L3597" s="49">
        <v>285757.15764171112</v>
      </c>
      <c r="M3597" s="50">
        <f t="shared" si="66"/>
        <v>2</v>
      </c>
      <c r="N3597" s="68" t="s">
        <v>349</v>
      </c>
    </row>
    <row r="3598" spans="1:14" ht="95.25" customHeight="1" x14ac:dyDescent="0.25">
      <c r="A3598" s="86">
        <v>3590</v>
      </c>
      <c r="B3598" s="50" t="s">
        <v>3682</v>
      </c>
      <c r="C3598" s="69" t="s">
        <v>3683</v>
      </c>
      <c r="D3598" s="69" t="s">
        <v>32</v>
      </c>
      <c r="E3598" s="130" t="s">
        <v>3689</v>
      </c>
      <c r="F3598" s="131" t="s">
        <v>3690</v>
      </c>
      <c r="G3598" s="69"/>
      <c r="H3598" s="129" t="s">
        <v>3691</v>
      </c>
      <c r="I3598" s="129"/>
      <c r="J3598" s="129"/>
      <c r="K3598" s="134">
        <v>270480</v>
      </c>
      <c r="L3598" s="49">
        <v>303425.04194953112</v>
      </c>
      <c r="M3598" s="50">
        <f t="shared" si="66"/>
        <v>3</v>
      </c>
      <c r="N3598" s="68" t="s">
        <v>349</v>
      </c>
    </row>
    <row r="3599" spans="1:14" ht="95.25" customHeight="1" x14ac:dyDescent="0.25">
      <c r="A3599" s="86">
        <v>3591</v>
      </c>
      <c r="B3599" s="50" t="s">
        <v>3682</v>
      </c>
      <c r="C3599" s="69" t="s">
        <v>3683</v>
      </c>
      <c r="D3599" s="69" t="s">
        <v>43</v>
      </c>
      <c r="E3599" s="130" t="s">
        <v>3985</v>
      </c>
      <c r="F3599" s="131" t="s">
        <v>3986</v>
      </c>
      <c r="G3599" s="69">
        <v>5100006338</v>
      </c>
      <c r="H3599" s="129">
        <v>10</v>
      </c>
      <c r="I3599" s="129"/>
      <c r="J3599" s="129"/>
      <c r="K3599" s="134">
        <v>270652</v>
      </c>
      <c r="L3599" s="49">
        <v>309435.51990241534</v>
      </c>
      <c r="M3599" s="50">
        <f t="shared" si="66"/>
        <v>4</v>
      </c>
      <c r="N3599" s="68" t="s">
        <v>349</v>
      </c>
    </row>
    <row r="3600" spans="1:14" ht="95.25" customHeight="1" x14ac:dyDescent="0.25">
      <c r="A3600" s="86">
        <v>3592</v>
      </c>
      <c r="B3600" s="50" t="s">
        <v>3682</v>
      </c>
      <c r="C3600" s="69" t="s">
        <v>3683</v>
      </c>
      <c r="D3600" s="69" t="s">
        <v>3517</v>
      </c>
      <c r="E3600" s="69" t="s">
        <v>3693</v>
      </c>
      <c r="F3600" s="69" t="s">
        <v>3694</v>
      </c>
      <c r="G3600" s="87" t="s">
        <v>3694</v>
      </c>
      <c r="H3600" s="47">
        <v>30</v>
      </c>
      <c r="I3600" s="48" t="s">
        <v>3520</v>
      </c>
      <c r="J3600" s="48"/>
      <c r="K3600" s="49">
        <v>280000</v>
      </c>
      <c r="L3600" s="49">
        <v>294914.28046151152</v>
      </c>
      <c r="M3600" s="50">
        <f t="shared" si="66"/>
        <v>5</v>
      </c>
      <c r="N3600" s="68" t="s">
        <v>349</v>
      </c>
    </row>
    <row r="3601" spans="1:14" ht="95.25" customHeight="1" x14ac:dyDescent="0.25">
      <c r="A3601" s="86">
        <v>3593</v>
      </c>
      <c r="B3601" s="50" t="s">
        <v>3682</v>
      </c>
      <c r="C3601" s="69" t="s">
        <v>3683</v>
      </c>
      <c r="D3601" s="69" t="s">
        <v>35</v>
      </c>
      <c r="E3601" s="69" t="s">
        <v>3667</v>
      </c>
      <c r="F3601" s="69" t="s">
        <v>3685</v>
      </c>
      <c r="G3601" s="87" t="s">
        <v>3685</v>
      </c>
      <c r="H3601" s="47">
        <v>14</v>
      </c>
      <c r="I3601" s="48" t="s">
        <v>81</v>
      </c>
      <c r="J3601" s="48"/>
      <c r="K3601" s="49">
        <v>265970</v>
      </c>
      <c r="L3601" s="49">
        <v>304082.60507384158</v>
      </c>
      <c r="M3601" s="50">
        <f t="shared" si="66"/>
        <v>6</v>
      </c>
      <c r="N3601" s="68" t="s">
        <v>349</v>
      </c>
    </row>
    <row r="3602" spans="1:14" ht="95.25" customHeight="1" x14ac:dyDescent="0.25">
      <c r="A3602" s="86">
        <v>3594</v>
      </c>
      <c r="B3602" s="50" t="s">
        <v>3682</v>
      </c>
      <c r="C3602" s="69" t="s">
        <v>3683</v>
      </c>
      <c r="D3602" s="69" t="s">
        <v>36</v>
      </c>
      <c r="E3602" s="69" t="s">
        <v>3676</v>
      </c>
      <c r="F3602" s="69" t="s">
        <v>3692</v>
      </c>
      <c r="G3602" s="128" t="s">
        <v>3514</v>
      </c>
      <c r="H3602" s="47" t="s">
        <v>3515</v>
      </c>
      <c r="I3602" s="48" t="s">
        <v>3533</v>
      </c>
      <c r="J3602" s="48"/>
      <c r="K3602" s="49">
        <v>279600</v>
      </c>
      <c r="L3602" s="49">
        <v>309243.37226281402</v>
      </c>
      <c r="M3602" s="50">
        <f t="shared" si="66"/>
        <v>7</v>
      </c>
      <c r="N3602" s="68" t="s">
        <v>349</v>
      </c>
    </row>
    <row r="3603" spans="1:14" ht="95.25" customHeight="1" x14ac:dyDescent="0.25">
      <c r="A3603" s="86">
        <v>3595</v>
      </c>
      <c r="B3603" s="50" t="s">
        <v>3695</v>
      </c>
      <c r="C3603" s="69" t="s">
        <v>3696</v>
      </c>
      <c r="D3603" s="69" t="s">
        <v>32</v>
      </c>
      <c r="E3603" s="69" t="s">
        <v>3689</v>
      </c>
      <c r="F3603" s="69" t="s">
        <v>3697</v>
      </c>
      <c r="G3603" s="87" t="s">
        <v>3698</v>
      </c>
      <c r="H3603" s="47" t="s">
        <v>3699</v>
      </c>
      <c r="I3603" s="48"/>
      <c r="J3603" s="48"/>
      <c r="K3603" s="49">
        <v>298540</v>
      </c>
      <c r="L3603" s="49">
        <v>334902.80990688043</v>
      </c>
      <c r="M3603" s="50">
        <f t="shared" si="66"/>
        <v>1</v>
      </c>
      <c r="N3603" s="68" t="s">
        <v>349</v>
      </c>
    </row>
    <row r="3604" spans="1:14" ht="95.25" customHeight="1" x14ac:dyDescent="0.25">
      <c r="A3604" s="86">
        <v>3596</v>
      </c>
      <c r="B3604" s="50" t="s">
        <v>3695</v>
      </c>
      <c r="C3604" s="69" t="s">
        <v>3696</v>
      </c>
      <c r="D3604" s="69" t="s">
        <v>3686</v>
      </c>
      <c r="E3604" s="69" t="s">
        <v>3687</v>
      </c>
      <c r="F3604" s="69" t="s">
        <v>3700</v>
      </c>
      <c r="G3604" s="87"/>
      <c r="H3604" s="47">
        <v>60</v>
      </c>
      <c r="I3604" s="48"/>
      <c r="J3604" s="48"/>
      <c r="K3604" s="46">
        <v>310845</v>
      </c>
      <c r="L3604" s="49">
        <v>329241.94250023243</v>
      </c>
      <c r="M3604" s="50">
        <f t="shared" si="66"/>
        <v>2</v>
      </c>
      <c r="N3604" s="68" t="s">
        <v>349</v>
      </c>
    </row>
    <row r="3605" spans="1:14" ht="95.25" customHeight="1" x14ac:dyDescent="0.25">
      <c r="A3605" s="86">
        <v>3597</v>
      </c>
      <c r="B3605" s="50" t="s">
        <v>3701</v>
      </c>
      <c r="C3605" s="69" t="s">
        <v>3702</v>
      </c>
      <c r="D3605" s="69" t="s">
        <v>35</v>
      </c>
      <c r="E3605" s="69" t="s">
        <v>3667</v>
      </c>
      <c r="F3605" s="69" t="s">
        <v>3703</v>
      </c>
      <c r="G3605" s="87" t="s">
        <v>3703</v>
      </c>
      <c r="H3605" s="47">
        <v>14</v>
      </c>
      <c r="I3605" s="48" t="s">
        <v>81</v>
      </c>
      <c r="J3605" s="48"/>
      <c r="K3605" s="49">
        <v>463614</v>
      </c>
      <c r="L3605" s="49">
        <v>530048.32450541051</v>
      </c>
      <c r="M3605" s="50">
        <f t="shared" si="66"/>
        <v>1</v>
      </c>
      <c r="N3605" s="68" t="s">
        <v>349</v>
      </c>
    </row>
    <row r="3606" spans="1:14" ht="95.25" customHeight="1" x14ac:dyDescent="0.25">
      <c r="A3606" s="86">
        <v>3598</v>
      </c>
      <c r="B3606" s="50" t="s">
        <v>3701</v>
      </c>
      <c r="C3606" s="69" t="s">
        <v>3702</v>
      </c>
      <c r="D3606" s="69" t="s">
        <v>1334</v>
      </c>
      <c r="E3606" s="69" t="s">
        <v>3670</v>
      </c>
      <c r="F3606" s="69" t="s">
        <v>3704</v>
      </c>
      <c r="G3606" s="87" t="s">
        <v>3704</v>
      </c>
      <c r="H3606" s="47">
        <v>14</v>
      </c>
      <c r="I3606" s="48" t="s">
        <v>81</v>
      </c>
      <c r="J3606" s="48"/>
      <c r="K3606" s="49">
        <v>472420</v>
      </c>
      <c r="L3606" s="49">
        <v>540116.19464219385</v>
      </c>
      <c r="M3606" s="50">
        <f t="shared" si="66"/>
        <v>2</v>
      </c>
      <c r="N3606" s="68" t="s">
        <v>349</v>
      </c>
    </row>
    <row r="3607" spans="1:14" ht="95.25" customHeight="1" x14ac:dyDescent="0.25">
      <c r="A3607" s="86">
        <v>3599</v>
      </c>
      <c r="B3607" s="50" t="s">
        <v>3701</v>
      </c>
      <c r="C3607" s="69" t="s">
        <v>3702</v>
      </c>
      <c r="D3607" s="69" t="s">
        <v>36</v>
      </c>
      <c r="E3607" s="69" t="s">
        <v>3676</v>
      </c>
      <c r="F3607" s="69" t="s">
        <v>3705</v>
      </c>
      <c r="G3607" s="128" t="s">
        <v>3514</v>
      </c>
      <c r="H3607" s="47" t="s">
        <v>3515</v>
      </c>
      <c r="I3607" s="48" t="s">
        <v>3706</v>
      </c>
      <c r="J3607" s="48"/>
      <c r="K3607" s="49">
        <v>663700</v>
      </c>
      <c r="L3607" s="49">
        <v>736799.92516583204</v>
      </c>
      <c r="M3607" s="50">
        <f t="shared" si="66"/>
        <v>3</v>
      </c>
      <c r="N3607" s="68" t="s">
        <v>349</v>
      </c>
    </row>
    <row r="3608" spans="1:14" ht="95.25" customHeight="1" x14ac:dyDescent="0.25">
      <c r="A3608" s="86">
        <v>3600</v>
      </c>
      <c r="B3608" s="50" t="s">
        <v>3707</v>
      </c>
      <c r="C3608" s="69" t="s">
        <v>3708</v>
      </c>
      <c r="D3608" s="69" t="s">
        <v>35</v>
      </c>
      <c r="E3608" s="69" t="s">
        <v>3667</v>
      </c>
      <c r="F3608" s="69" t="s">
        <v>3709</v>
      </c>
      <c r="G3608" s="87" t="s">
        <v>3709</v>
      </c>
      <c r="H3608" s="47">
        <v>14</v>
      </c>
      <c r="I3608" s="48" t="s">
        <v>81</v>
      </c>
      <c r="J3608" s="48"/>
      <c r="K3608" s="49">
        <v>477034</v>
      </c>
      <c r="L3608" s="49">
        <v>545391.36529982695</v>
      </c>
      <c r="M3608" s="50">
        <f t="shared" si="66"/>
        <v>1</v>
      </c>
      <c r="N3608" s="68" t="s">
        <v>349</v>
      </c>
    </row>
    <row r="3609" spans="1:14" ht="95.25" customHeight="1" x14ac:dyDescent="0.25">
      <c r="A3609" s="86">
        <v>3601</v>
      </c>
      <c r="B3609" s="129" t="s">
        <v>3707</v>
      </c>
      <c r="C3609" s="130" t="s">
        <v>3708</v>
      </c>
      <c r="D3609" s="130" t="s">
        <v>39</v>
      </c>
      <c r="E3609" s="130" t="s">
        <v>3673</v>
      </c>
      <c r="F3609" s="130" t="s">
        <v>3710</v>
      </c>
      <c r="G3609" s="131"/>
      <c r="H3609" s="132" t="s">
        <v>2279</v>
      </c>
      <c r="I3609" s="133"/>
      <c r="J3609" s="133"/>
      <c r="K3609" s="134">
        <v>636750</v>
      </c>
      <c r="L3609" s="49">
        <v>727994.13009274972</v>
      </c>
      <c r="M3609" s="50">
        <f t="shared" si="66"/>
        <v>2</v>
      </c>
      <c r="N3609" s="68" t="s">
        <v>349</v>
      </c>
    </row>
    <row r="3610" spans="1:14" ht="95.25" customHeight="1" x14ac:dyDescent="0.25">
      <c r="A3610" s="86">
        <v>3602</v>
      </c>
      <c r="B3610" s="50" t="s">
        <v>3707</v>
      </c>
      <c r="C3610" s="69" t="s">
        <v>3708</v>
      </c>
      <c r="D3610" s="69" t="s">
        <v>29</v>
      </c>
      <c r="E3610" s="69" t="s">
        <v>3658</v>
      </c>
      <c r="F3610" s="69" t="s">
        <v>3711</v>
      </c>
      <c r="G3610" s="87" t="s">
        <v>3712</v>
      </c>
      <c r="H3610" s="47">
        <v>3</v>
      </c>
      <c r="I3610" s="48" t="s">
        <v>3553</v>
      </c>
      <c r="J3610" s="48"/>
      <c r="K3610" s="49">
        <v>638825</v>
      </c>
      <c r="L3610" s="49">
        <v>676632.99688819493</v>
      </c>
      <c r="M3610" s="50">
        <f t="shared" si="66"/>
        <v>3</v>
      </c>
      <c r="N3610" s="68" t="s">
        <v>349</v>
      </c>
    </row>
    <row r="3611" spans="1:14" ht="95.25" customHeight="1" x14ac:dyDescent="0.25">
      <c r="A3611" s="86">
        <v>3603</v>
      </c>
      <c r="B3611" s="50" t="s">
        <v>3707</v>
      </c>
      <c r="C3611" s="69" t="s">
        <v>3708</v>
      </c>
      <c r="D3611" s="69" t="s">
        <v>43</v>
      </c>
      <c r="E3611" s="69" t="s">
        <v>3665</v>
      </c>
      <c r="F3611" s="69" t="s">
        <v>3713</v>
      </c>
      <c r="G3611" s="87"/>
      <c r="H3611" s="47"/>
      <c r="I3611" s="48"/>
      <c r="J3611" s="48"/>
      <c r="K3611" s="49">
        <v>656207.93999999994</v>
      </c>
      <c r="L3611" s="49">
        <v>750240.32735022437</v>
      </c>
      <c r="M3611" s="50">
        <f t="shared" si="66"/>
        <v>4</v>
      </c>
      <c r="N3611" s="68" t="s">
        <v>349</v>
      </c>
    </row>
    <row r="3612" spans="1:14" ht="95.25" customHeight="1" x14ac:dyDescent="0.25">
      <c r="A3612" s="86">
        <v>3604</v>
      </c>
      <c r="B3612" s="129" t="s">
        <v>3707</v>
      </c>
      <c r="C3612" s="130" t="s">
        <v>3708</v>
      </c>
      <c r="D3612" s="130" t="s">
        <v>39</v>
      </c>
      <c r="E3612" s="130" t="s">
        <v>3673</v>
      </c>
      <c r="F3612" s="130" t="s">
        <v>3714</v>
      </c>
      <c r="G3612" s="131"/>
      <c r="H3612" s="132" t="s">
        <v>2279</v>
      </c>
      <c r="I3612" s="133"/>
      <c r="J3612" s="133"/>
      <c r="K3612" s="134">
        <v>665500</v>
      </c>
      <c r="L3612" s="49">
        <v>760863.90824770322</v>
      </c>
      <c r="M3612" s="50">
        <f t="shared" si="66"/>
        <v>5</v>
      </c>
      <c r="N3612" s="68" t="s">
        <v>349</v>
      </c>
    </row>
    <row r="3613" spans="1:14" ht="95.25" customHeight="1" x14ac:dyDescent="0.25">
      <c r="A3613" s="86">
        <v>3605</v>
      </c>
      <c r="B3613" s="50" t="s">
        <v>3707</v>
      </c>
      <c r="C3613" s="69" t="s">
        <v>3708</v>
      </c>
      <c r="D3613" s="69" t="s">
        <v>3566</v>
      </c>
      <c r="E3613" s="69" t="s">
        <v>3559</v>
      </c>
      <c r="F3613" s="69" t="s">
        <v>3715</v>
      </c>
      <c r="G3613" s="87">
        <v>418349</v>
      </c>
      <c r="H3613" s="47">
        <v>30</v>
      </c>
      <c r="I3613" s="48" t="s">
        <v>3623</v>
      </c>
      <c r="J3613" s="48"/>
      <c r="K3613" s="49">
        <v>735582.55</v>
      </c>
      <c r="L3613" s="49">
        <v>836240.01081537025</v>
      </c>
      <c r="M3613" s="50">
        <f t="shared" si="66"/>
        <v>6</v>
      </c>
      <c r="N3613" s="68" t="s">
        <v>349</v>
      </c>
    </row>
    <row r="3614" spans="1:14" ht="95.25" customHeight="1" x14ac:dyDescent="0.25">
      <c r="A3614" s="86">
        <v>3606</v>
      </c>
      <c r="B3614" s="50" t="s">
        <v>3707</v>
      </c>
      <c r="C3614" s="69" t="s">
        <v>3708</v>
      </c>
      <c r="D3614" s="69" t="s">
        <v>36</v>
      </c>
      <c r="E3614" s="69" t="s">
        <v>3676</v>
      </c>
      <c r="F3614" s="69" t="s">
        <v>3716</v>
      </c>
      <c r="G3614" s="128" t="s">
        <v>3514</v>
      </c>
      <c r="H3614" s="47" t="s">
        <v>3515</v>
      </c>
      <c r="I3614" s="48" t="s">
        <v>3706</v>
      </c>
      <c r="J3614" s="48"/>
      <c r="K3614" s="49">
        <v>800300</v>
      </c>
      <c r="L3614" s="49">
        <v>885739.04387911339</v>
      </c>
      <c r="M3614" s="50">
        <f t="shared" si="66"/>
        <v>7</v>
      </c>
      <c r="N3614" s="68" t="s">
        <v>349</v>
      </c>
    </row>
    <row r="3615" spans="1:14" ht="95.25" customHeight="1" x14ac:dyDescent="0.25">
      <c r="A3615" s="86">
        <v>3607</v>
      </c>
      <c r="B3615" s="50" t="s">
        <v>3717</v>
      </c>
      <c r="C3615" s="69" t="s">
        <v>3718</v>
      </c>
      <c r="D3615" s="69" t="s">
        <v>1438</v>
      </c>
      <c r="E3615" s="69" t="s">
        <v>3523</v>
      </c>
      <c r="F3615" s="69" t="s">
        <v>3719</v>
      </c>
      <c r="G3615" s="69" t="s">
        <v>3719</v>
      </c>
      <c r="H3615" s="47">
        <v>45</v>
      </c>
      <c r="I3615" s="48"/>
      <c r="J3615" s="48"/>
      <c r="K3615" s="49">
        <v>1700000</v>
      </c>
      <c r="L3615" s="49">
        <v>1790550.9885163202</v>
      </c>
      <c r="M3615" s="50">
        <f t="shared" si="66"/>
        <v>1</v>
      </c>
      <c r="N3615" s="68" t="s">
        <v>349</v>
      </c>
    </row>
    <row r="3616" spans="1:14" ht="95.25" customHeight="1" x14ac:dyDescent="0.25">
      <c r="A3616" s="86">
        <v>3608</v>
      </c>
      <c r="B3616" s="50" t="s">
        <v>3717</v>
      </c>
      <c r="C3616" s="69" t="s">
        <v>3718</v>
      </c>
      <c r="D3616" s="69" t="s">
        <v>31</v>
      </c>
      <c r="E3616" s="69" t="s">
        <v>3505</v>
      </c>
      <c r="F3616" s="69" t="s">
        <v>3720</v>
      </c>
      <c r="G3616" s="87" t="s">
        <v>3720</v>
      </c>
      <c r="H3616" s="47">
        <v>30</v>
      </c>
      <c r="I3616" s="48" t="s">
        <v>3507</v>
      </c>
      <c r="J3616" s="48"/>
      <c r="K3616" s="49">
        <v>1971907.8143892956</v>
      </c>
      <c r="L3616" s="49">
        <v>2088612.5214847252</v>
      </c>
      <c r="M3616" s="50">
        <f t="shared" si="66"/>
        <v>2</v>
      </c>
      <c r="N3616" s="68" t="s">
        <v>349</v>
      </c>
    </row>
    <row r="3617" spans="1:14" ht="95.25" customHeight="1" x14ac:dyDescent="0.25">
      <c r="A3617" s="86">
        <v>3609</v>
      </c>
      <c r="B3617" s="50" t="s">
        <v>3717</v>
      </c>
      <c r="C3617" s="69" t="s">
        <v>3718</v>
      </c>
      <c r="D3617" s="69" t="s">
        <v>32</v>
      </c>
      <c r="E3617" s="69" t="s">
        <v>3721</v>
      </c>
      <c r="F3617" s="69" t="s">
        <v>3722</v>
      </c>
      <c r="G3617" s="87" t="s">
        <v>3722</v>
      </c>
      <c r="H3617" s="47">
        <v>7</v>
      </c>
      <c r="I3617" s="48">
        <v>210</v>
      </c>
      <c r="J3617" s="48"/>
      <c r="K3617" s="49">
        <v>1999060</v>
      </c>
      <c r="L3617" s="49">
        <v>2117371.6726166243</v>
      </c>
      <c r="M3617" s="50">
        <f t="shared" si="66"/>
        <v>3</v>
      </c>
      <c r="N3617" s="68" t="s">
        <v>349</v>
      </c>
    </row>
    <row r="3618" spans="1:14" ht="95.25" customHeight="1" x14ac:dyDescent="0.25">
      <c r="A3618" s="86">
        <v>3610</v>
      </c>
      <c r="B3618" s="50" t="s">
        <v>3717</v>
      </c>
      <c r="C3618" s="69" t="s">
        <v>3718</v>
      </c>
      <c r="D3618" s="69" t="s">
        <v>36</v>
      </c>
      <c r="E3618" s="69" t="s">
        <v>3723</v>
      </c>
      <c r="F3618" s="69" t="s">
        <v>3724</v>
      </c>
      <c r="G3618" s="128" t="s">
        <v>3514</v>
      </c>
      <c r="H3618" s="47" t="s">
        <v>3515</v>
      </c>
      <c r="I3618" s="50" t="s">
        <v>3516</v>
      </c>
      <c r="J3618" s="50"/>
      <c r="K3618" s="49">
        <v>2109700</v>
      </c>
      <c r="L3618" s="49">
        <v>2109700</v>
      </c>
      <c r="M3618" s="50">
        <f t="shared" si="66"/>
        <v>4</v>
      </c>
      <c r="N3618" s="68" t="s">
        <v>349</v>
      </c>
    </row>
    <row r="3619" spans="1:14" ht="95.25" customHeight="1" x14ac:dyDescent="0.25">
      <c r="A3619" s="86">
        <v>3611</v>
      </c>
      <c r="B3619" s="50" t="s">
        <v>3717</v>
      </c>
      <c r="C3619" s="69" t="s">
        <v>3718</v>
      </c>
      <c r="D3619" s="69" t="s">
        <v>42</v>
      </c>
      <c r="E3619" s="69" t="s">
        <v>3725</v>
      </c>
      <c r="F3619" s="69" t="s">
        <v>3726</v>
      </c>
      <c r="G3619" s="87" t="s">
        <v>3727</v>
      </c>
      <c r="H3619" s="47">
        <v>60</v>
      </c>
      <c r="I3619" s="48">
        <v>3</v>
      </c>
      <c r="J3619" s="48"/>
      <c r="K3619" s="49">
        <v>2142450</v>
      </c>
      <c r="L3619" s="49">
        <v>2269248.0165665299</v>
      </c>
      <c r="M3619" s="50">
        <f t="shared" si="66"/>
        <v>5</v>
      </c>
      <c r="N3619" s="68" t="s">
        <v>349</v>
      </c>
    </row>
    <row r="3620" spans="1:14" ht="95.25" customHeight="1" x14ac:dyDescent="0.25">
      <c r="A3620" s="86">
        <v>3612</v>
      </c>
      <c r="B3620" s="50" t="s">
        <v>3717</v>
      </c>
      <c r="C3620" s="69" t="s">
        <v>3718</v>
      </c>
      <c r="D3620" s="69" t="s">
        <v>29</v>
      </c>
      <c r="E3620" s="69" t="s">
        <v>3728</v>
      </c>
      <c r="F3620" s="69" t="s">
        <v>3729</v>
      </c>
      <c r="G3620" s="87" t="s">
        <v>3729</v>
      </c>
      <c r="H3620" s="47">
        <v>21</v>
      </c>
      <c r="I3620" s="48" t="s">
        <v>3527</v>
      </c>
      <c r="J3620" s="48"/>
      <c r="K3620" s="49">
        <v>2188450</v>
      </c>
      <c r="L3620" s="49">
        <v>2317970.4645872819</v>
      </c>
      <c r="M3620" s="50">
        <f t="shared" si="66"/>
        <v>6</v>
      </c>
      <c r="N3620" s="68" t="s">
        <v>349</v>
      </c>
    </row>
    <row r="3621" spans="1:14" ht="95.25" customHeight="1" x14ac:dyDescent="0.25">
      <c r="A3621" s="86">
        <v>3613</v>
      </c>
      <c r="B3621" s="50" t="s">
        <v>3717</v>
      </c>
      <c r="C3621" s="69" t="s">
        <v>3718</v>
      </c>
      <c r="D3621" s="69" t="s">
        <v>1334</v>
      </c>
      <c r="E3621" s="69" t="s">
        <v>3562</v>
      </c>
      <c r="F3621" s="69" t="s">
        <v>3730</v>
      </c>
      <c r="G3621" s="87" t="s">
        <v>3730</v>
      </c>
      <c r="H3621" s="47">
        <v>14</v>
      </c>
      <c r="I3621" s="48" t="s">
        <v>81</v>
      </c>
      <c r="J3621" s="48"/>
      <c r="K3621" s="49">
        <v>2188818</v>
      </c>
      <c r="L3621" s="49">
        <v>2502468.2463154336</v>
      </c>
      <c r="M3621" s="50">
        <f t="shared" si="66"/>
        <v>7</v>
      </c>
      <c r="N3621" s="68" t="s">
        <v>349</v>
      </c>
    </row>
    <row r="3622" spans="1:14" ht="95.25" customHeight="1" x14ac:dyDescent="0.25">
      <c r="A3622" s="86">
        <v>3614</v>
      </c>
      <c r="B3622" s="50" t="s">
        <v>3717</v>
      </c>
      <c r="C3622" s="69" t="s">
        <v>3718</v>
      </c>
      <c r="D3622" s="69" t="s">
        <v>35</v>
      </c>
      <c r="E3622" s="69" t="s">
        <v>3557</v>
      </c>
      <c r="F3622" s="69" t="s">
        <v>3731</v>
      </c>
      <c r="G3622" s="87" t="s">
        <v>3731</v>
      </c>
      <c r="H3622" s="47">
        <v>14</v>
      </c>
      <c r="I3622" s="48" t="s">
        <v>81</v>
      </c>
      <c r="J3622" s="48"/>
      <c r="K3622" s="49">
        <v>2212278</v>
      </c>
      <c r="L3622" s="49">
        <v>2529289.9852898759</v>
      </c>
      <c r="M3622" s="50">
        <f t="shared" si="66"/>
        <v>8</v>
      </c>
      <c r="N3622" s="68" t="s">
        <v>349</v>
      </c>
    </row>
    <row r="3623" spans="1:14" ht="95.25" customHeight="1" x14ac:dyDescent="0.25">
      <c r="A3623" s="86">
        <v>3615</v>
      </c>
      <c r="B3623" s="50" t="s">
        <v>3717</v>
      </c>
      <c r="C3623" s="69" t="s">
        <v>3718</v>
      </c>
      <c r="D3623" s="69" t="s">
        <v>1334</v>
      </c>
      <c r="E3623" s="69" t="s">
        <v>3510</v>
      </c>
      <c r="F3623" s="69" t="s">
        <v>3732</v>
      </c>
      <c r="G3623" s="87" t="s">
        <v>3732</v>
      </c>
      <c r="H3623" s="47">
        <v>14</v>
      </c>
      <c r="I3623" s="48" t="s">
        <v>81</v>
      </c>
      <c r="J3623" s="48"/>
      <c r="K3623" s="49">
        <v>2212600</v>
      </c>
      <c r="L3623" s="49">
        <v>2343549.7497981768</v>
      </c>
      <c r="M3623" s="50">
        <f t="shared" si="66"/>
        <v>9</v>
      </c>
      <c r="N3623" s="68" t="s">
        <v>349</v>
      </c>
    </row>
    <row r="3624" spans="1:14" ht="95.25" customHeight="1" x14ac:dyDescent="0.25">
      <c r="A3624" s="86">
        <v>3616</v>
      </c>
      <c r="B3624" s="50" t="s">
        <v>3717</v>
      </c>
      <c r="C3624" s="69" t="s">
        <v>3718</v>
      </c>
      <c r="D3624" s="69" t="s">
        <v>42</v>
      </c>
      <c r="E3624" s="69" t="s">
        <v>3733</v>
      </c>
      <c r="F3624" s="69" t="s">
        <v>3734</v>
      </c>
      <c r="G3624" s="87" t="s">
        <v>3735</v>
      </c>
      <c r="H3624" s="47">
        <v>60</v>
      </c>
      <c r="I3624" s="48">
        <v>3.5</v>
      </c>
      <c r="J3624" s="48"/>
      <c r="K3624" s="49">
        <v>2213750</v>
      </c>
      <c r="L3624" s="49">
        <v>2344767.8109986954</v>
      </c>
      <c r="M3624" s="50">
        <f t="shared" si="66"/>
        <v>10</v>
      </c>
      <c r="N3624" s="68" t="s">
        <v>349</v>
      </c>
    </row>
    <row r="3625" spans="1:14" ht="95.25" customHeight="1" x14ac:dyDescent="0.25">
      <c r="A3625" s="86">
        <v>3617</v>
      </c>
      <c r="B3625" s="50" t="s">
        <v>3717</v>
      </c>
      <c r="C3625" s="69" t="s">
        <v>3718</v>
      </c>
      <c r="D3625" s="69" t="s">
        <v>3566</v>
      </c>
      <c r="E3625" s="69" t="s">
        <v>3736</v>
      </c>
      <c r="F3625" s="69" t="s">
        <v>3737</v>
      </c>
      <c r="G3625" s="87" t="s">
        <v>3738</v>
      </c>
      <c r="H3625" s="47">
        <v>30</v>
      </c>
      <c r="I3625" s="48" t="s">
        <v>3553</v>
      </c>
      <c r="J3625" s="48"/>
      <c r="K3625" s="49">
        <v>2232652.5499999998</v>
      </c>
      <c r="L3625" s="49">
        <v>2216279.0475768712</v>
      </c>
      <c r="M3625" s="50">
        <f t="shared" si="66"/>
        <v>11</v>
      </c>
      <c r="N3625" s="68" t="s">
        <v>349</v>
      </c>
    </row>
    <row r="3626" spans="1:14" ht="95.25" customHeight="1" x14ac:dyDescent="0.25">
      <c r="A3626" s="86">
        <v>3618</v>
      </c>
      <c r="B3626" s="50" t="s">
        <v>3717</v>
      </c>
      <c r="C3626" s="69" t="s">
        <v>3718</v>
      </c>
      <c r="D3626" s="69" t="s">
        <v>39</v>
      </c>
      <c r="E3626" s="69" t="s">
        <v>2146</v>
      </c>
      <c r="F3626" s="135" t="s">
        <v>3739</v>
      </c>
      <c r="G3626" s="136" t="s">
        <v>3740</v>
      </c>
      <c r="H3626" s="47" t="s">
        <v>80</v>
      </c>
      <c r="I3626" s="48" t="s">
        <v>3741</v>
      </c>
      <c r="J3626" s="48"/>
      <c r="K3626" s="49">
        <v>2235000</v>
      </c>
      <c r="L3626" s="49">
        <v>2360661.6904361285</v>
      </c>
      <c r="M3626" s="50">
        <f t="shared" si="66"/>
        <v>12</v>
      </c>
      <c r="N3626" s="68" t="s">
        <v>349</v>
      </c>
    </row>
    <row r="3627" spans="1:14" ht="95.25" customHeight="1" x14ac:dyDescent="0.25">
      <c r="A3627" s="86">
        <v>3619</v>
      </c>
      <c r="B3627" s="50" t="s">
        <v>3717</v>
      </c>
      <c r="C3627" s="69" t="s">
        <v>3718</v>
      </c>
      <c r="D3627" s="69" t="s">
        <v>36</v>
      </c>
      <c r="E3627" s="69" t="s">
        <v>3742</v>
      </c>
      <c r="F3627" s="69" t="s">
        <v>3743</v>
      </c>
      <c r="G3627" s="128" t="s">
        <v>3514</v>
      </c>
      <c r="H3627" s="47" t="s">
        <v>3515</v>
      </c>
      <c r="I3627" s="48" t="s">
        <v>3516</v>
      </c>
      <c r="J3627" s="48"/>
      <c r="K3627" s="49">
        <v>2241900</v>
      </c>
      <c r="L3627" s="49">
        <v>2343671.5269286586</v>
      </c>
      <c r="M3627" s="50">
        <f t="shared" si="66"/>
        <v>13</v>
      </c>
      <c r="N3627" s="68" t="s">
        <v>349</v>
      </c>
    </row>
    <row r="3628" spans="1:14" ht="95.25" customHeight="1" x14ac:dyDescent="0.25">
      <c r="A3628" s="86">
        <v>3620</v>
      </c>
      <c r="B3628" s="50" t="s">
        <v>3717</v>
      </c>
      <c r="C3628" s="69" t="s">
        <v>3718</v>
      </c>
      <c r="D3628" s="69" t="s">
        <v>3566</v>
      </c>
      <c r="E3628" s="69" t="s">
        <v>3559</v>
      </c>
      <c r="F3628" s="69" t="s">
        <v>3744</v>
      </c>
      <c r="G3628" s="87">
        <v>418332</v>
      </c>
      <c r="H3628" s="47">
        <v>30</v>
      </c>
      <c r="I3628" s="48" t="s">
        <v>3527</v>
      </c>
      <c r="J3628" s="48"/>
      <c r="K3628" s="49">
        <v>2252863.7999999998</v>
      </c>
      <c r="L3628" s="49">
        <v>2561146.7380208462</v>
      </c>
      <c r="M3628" s="50">
        <f t="shared" si="66"/>
        <v>14</v>
      </c>
      <c r="N3628" s="68" t="s">
        <v>349</v>
      </c>
    </row>
    <row r="3629" spans="1:14" ht="95.25" customHeight="1" x14ac:dyDescent="0.25">
      <c r="A3629" s="86">
        <v>3621</v>
      </c>
      <c r="B3629" s="50" t="s">
        <v>3717</v>
      </c>
      <c r="C3629" s="69" t="s">
        <v>3718</v>
      </c>
      <c r="D3629" s="69" t="s">
        <v>29</v>
      </c>
      <c r="E3629" s="69" t="s">
        <v>3528</v>
      </c>
      <c r="F3629" s="69" t="s">
        <v>3745</v>
      </c>
      <c r="G3629" s="87" t="s">
        <v>3745</v>
      </c>
      <c r="H3629" s="47">
        <v>7</v>
      </c>
      <c r="I3629" s="48" t="s">
        <v>3553</v>
      </c>
      <c r="J3629" s="48"/>
      <c r="K3629" s="49">
        <v>2264350</v>
      </c>
      <c r="L3629" s="49">
        <v>2398362.5038215229</v>
      </c>
      <c r="M3629" s="50">
        <f t="shared" si="66"/>
        <v>15</v>
      </c>
      <c r="N3629" s="68" t="s">
        <v>349</v>
      </c>
    </row>
    <row r="3630" spans="1:14" ht="95.25" customHeight="1" x14ac:dyDescent="0.25">
      <c r="A3630" s="86">
        <v>3622</v>
      </c>
      <c r="B3630" s="50" t="s">
        <v>3717</v>
      </c>
      <c r="C3630" s="69" t="s">
        <v>3718</v>
      </c>
      <c r="D3630" s="69" t="s">
        <v>29</v>
      </c>
      <c r="E3630" s="69" t="s">
        <v>3525</v>
      </c>
      <c r="F3630" s="69" t="s">
        <v>3746</v>
      </c>
      <c r="G3630" s="87">
        <v>6210</v>
      </c>
      <c r="H3630" s="47">
        <v>60</v>
      </c>
      <c r="I3630" s="48" t="s">
        <v>3553</v>
      </c>
      <c r="J3630" s="48"/>
      <c r="K3630" s="49">
        <v>2289650</v>
      </c>
      <c r="L3630" s="49">
        <v>2425159.850232936</v>
      </c>
      <c r="M3630" s="50">
        <f t="shared" si="66"/>
        <v>16</v>
      </c>
      <c r="N3630" s="68" t="s">
        <v>349</v>
      </c>
    </row>
    <row r="3631" spans="1:14" ht="95.25" customHeight="1" x14ac:dyDescent="0.25">
      <c r="A3631" s="86">
        <v>3623</v>
      </c>
      <c r="B3631" s="50" t="s">
        <v>3717</v>
      </c>
      <c r="C3631" s="69" t="s">
        <v>3718</v>
      </c>
      <c r="D3631" s="69" t="s">
        <v>29</v>
      </c>
      <c r="E3631" s="69" t="s">
        <v>3747</v>
      </c>
      <c r="F3631" s="137">
        <v>215</v>
      </c>
      <c r="G3631" s="138">
        <v>215</v>
      </c>
      <c r="H3631" s="47">
        <v>5</v>
      </c>
      <c r="I3631" s="48" t="s">
        <v>3553</v>
      </c>
      <c r="J3631" s="48"/>
      <c r="K3631" s="49">
        <v>2340250</v>
      </c>
      <c r="L3631" s="49">
        <v>2541977.7420901787</v>
      </c>
      <c r="M3631" s="50">
        <f t="shared" si="66"/>
        <v>17</v>
      </c>
      <c r="N3631" s="68" t="s">
        <v>349</v>
      </c>
    </row>
    <row r="3632" spans="1:14" ht="95.25" customHeight="1" x14ac:dyDescent="0.25">
      <c r="A3632" s="86">
        <v>3624</v>
      </c>
      <c r="B3632" s="50" t="s">
        <v>3717</v>
      </c>
      <c r="C3632" s="69" t="s">
        <v>3718</v>
      </c>
      <c r="D3632" s="69" t="s">
        <v>29</v>
      </c>
      <c r="E3632" s="69" t="s">
        <v>3748</v>
      </c>
      <c r="F3632" s="137" t="s">
        <v>3749</v>
      </c>
      <c r="G3632" s="138" t="s">
        <v>3749</v>
      </c>
      <c r="H3632" s="47">
        <v>5</v>
      </c>
      <c r="I3632" s="48" t="s">
        <v>3553</v>
      </c>
      <c r="J3632" s="48"/>
      <c r="K3632" s="49">
        <v>2352900</v>
      </c>
      <c r="L3632" s="49">
        <v>2555718.1623176932</v>
      </c>
      <c r="M3632" s="50">
        <f t="shared" si="66"/>
        <v>18</v>
      </c>
      <c r="N3632" s="68" t="s">
        <v>349</v>
      </c>
    </row>
    <row r="3633" spans="1:14" ht="95.25" customHeight="1" x14ac:dyDescent="0.25">
      <c r="A3633" s="86">
        <v>3625</v>
      </c>
      <c r="B3633" s="50" t="s">
        <v>3717</v>
      </c>
      <c r="C3633" s="69" t="s">
        <v>3718</v>
      </c>
      <c r="D3633" s="69" t="s">
        <v>29</v>
      </c>
      <c r="E3633" s="69" t="s">
        <v>3620</v>
      </c>
      <c r="F3633" s="69" t="s">
        <v>3750</v>
      </c>
      <c r="G3633" s="87" t="s">
        <v>3751</v>
      </c>
      <c r="H3633" s="47">
        <v>45</v>
      </c>
      <c r="I3633" s="48" t="s">
        <v>3623</v>
      </c>
      <c r="J3633" s="48"/>
      <c r="K3633" s="49">
        <v>2360490</v>
      </c>
      <c r="L3633" s="49">
        <v>2500192.4201848945</v>
      </c>
      <c r="M3633" s="50">
        <f t="shared" si="66"/>
        <v>19</v>
      </c>
      <c r="N3633" s="68" t="s">
        <v>349</v>
      </c>
    </row>
    <row r="3634" spans="1:14" ht="95.25" customHeight="1" x14ac:dyDescent="0.25">
      <c r="A3634" s="86">
        <v>3626</v>
      </c>
      <c r="B3634" s="50" t="s">
        <v>3717</v>
      </c>
      <c r="C3634" s="69" t="s">
        <v>3718</v>
      </c>
      <c r="D3634" s="69" t="s">
        <v>42</v>
      </c>
      <c r="E3634" s="69" t="s">
        <v>3725</v>
      </c>
      <c r="F3634" s="69" t="s">
        <v>3752</v>
      </c>
      <c r="G3634" s="87" t="s">
        <v>3753</v>
      </c>
      <c r="H3634" s="47">
        <v>60</v>
      </c>
      <c r="I3634" s="48">
        <v>3</v>
      </c>
      <c r="J3634" s="48"/>
      <c r="K3634" s="49">
        <v>2380500</v>
      </c>
      <c r="L3634" s="49">
        <v>2521386.6850739219</v>
      </c>
      <c r="M3634" s="50">
        <f t="shared" si="66"/>
        <v>20</v>
      </c>
      <c r="N3634" s="68" t="s">
        <v>349</v>
      </c>
    </row>
    <row r="3635" spans="1:14" ht="95.25" customHeight="1" x14ac:dyDescent="0.25">
      <c r="A3635" s="86">
        <v>3627</v>
      </c>
      <c r="B3635" s="50" t="s">
        <v>3717</v>
      </c>
      <c r="C3635" s="69" t="s">
        <v>3718</v>
      </c>
      <c r="D3635" s="69" t="s">
        <v>1334</v>
      </c>
      <c r="E3635" s="69" t="s">
        <v>3510</v>
      </c>
      <c r="F3635" s="69" t="s">
        <v>3754</v>
      </c>
      <c r="G3635" s="87" t="s">
        <v>3754</v>
      </c>
      <c r="H3635" s="47">
        <v>14</v>
      </c>
      <c r="I3635" s="48" t="s">
        <v>81</v>
      </c>
      <c r="J3635" s="48"/>
      <c r="K3635" s="49">
        <v>2451800</v>
      </c>
      <c r="L3635" s="49">
        <v>2596906.4795060875</v>
      </c>
      <c r="M3635" s="50">
        <f t="shared" si="66"/>
        <v>21</v>
      </c>
      <c r="N3635" s="68" t="s">
        <v>349</v>
      </c>
    </row>
    <row r="3636" spans="1:14" ht="95.25" customHeight="1" x14ac:dyDescent="0.25">
      <c r="A3636" s="86">
        <v>3628</v>
      </c>
      <c r="B3636" s="50" t="s">
        <v>3717</v>
      </c>
      <c r="C3636" s="69" t="s">
        <v>3718</v>
      </c>
      <c r="D3636" s="69" t="s">
        <v>29</v>
      </c>
      <c r="E3636" s="69" t="s">
        <v>3614</v>
      </c>
      <c r="F3636" s="69" t="s">
        <v>3755</v>
      </c>
      <c r="G3636" s="87" t="s">
        <v>3756</v>
      </c>
      <c r="H3636" s="47">
        <v>30</v>
      </c>
      <c r="I3636" s="48" t="s">
        <v>3527</v>
      </c>
      <c r="J3636" s="48"/>
      <c r="K3636" s="49">
        <v>2473075</v>
      </c>
      <c r="L3636" s="49">
        <v>2619440.6117156856</v>
      </c>
      <c r="M3636" s="50">
        <f t="shared" si="66"/>
        <v>22</v>
      </c>
      <c r="N3636" s="68" t="s">
        <v>349</v>
      </c>
    </row>
    <row r="3637" spans="1:14" ht="95.25" customHeight="1" x14ac:dyDescent="0.25">
      <c r="A3637" s="86">
        <v>3629</v>
      </c>
      <c r="B3637" s="50" t="s">
        <v>3717</v>
      </c>
      <c r="C3637" s="69" t="s">
        <v>3718</v>
      </c>
      <c r="D3637" s="69" t="s">
        <v>35</v>
      </c>
      <c r="E3637" s="69" t="s">
        <v>3757</v>
      </c>
      <c r="F3637" s="69" t="s">
        <v>3758</v>
      </c>
      <c r="G3637" s="87" t="s">
        <v>3758</v>
      </c>
      <c r="H3637" s="47">
        <v>14</v>
      </c>
      <c r="I3637" s="48" t="s">
        <v>81</v>
      </c>
      <c r="J3637" s="48"/>
      <c r="K3637" s="49">
        <v>2532070</v>
      </c>
      <c r="L3637" s="49">
        <v>2894907.101663053</v>
      </c>
      <c r="M3637" s="50">
        <f t="shared" si="66"/>
        <v>23</v>
      </c>
      <c r="N3637" s="68" t="s">
        <v>349</v>
      </c>
    </row>
    <row r="3638" spans="1:14" ht="95.25" customHeight="1" x14ac:dyDescent="0.25">
      <c r="A3638" s="86">
        <v>3630</v>
      </c>
      <c r="B3638" s="50" t="s">
        <v>3717</v>
      </c>
      <c r="C3638" s="69" t="s">
        <v>3718</v>
      </c>
      <c r="D3638" s="69" t="s">
        <v>3517</v>
      </c>
      <c r="E3638" s="69" t="s">
        <v>3518</v>
      </c>
      <c r="F3638" s="69" t="s">
        <v>3759</v>
      </c>
      <c r="G3638" s="87" t="s">
        <v>3759</v>
      </c>
      <c r="H3638" s="47">
        <v>20</v>
      </c>
      <c r="I3638" s="48" t="s">
        <v>3538</v>
      </c>
      <c r="J3638" s="48"/>
      <c r="K3638" s="49">
        <v>3100000</v>
      </c>
      <c r="L3638" s="49">
        <v>3265122.3908238783</v>
      </c>
      <c r="M3638" s="50">
        <f t="shared" si="66"/>
        <v>24</v>
      </c>
      <c r="N3638" s="68" t="s">
        <v>349</v>
      </c>
    </row>
    <row r="3639" spans="1:14" ht="95.25" customHeight="1" x14ac:dyDescent="0.25">
      <c r="A3639" s="86">
        <v>3631</v>
      </c>
      <c r="B3639" s="50" t="s">
        <v>3760</v>
      </c>
      <c r="C3639" s="69" t="s">
        <v>3761</v>
      </c>
      <c r="D3639" s="69" t="s">
        <v>1438</v>
      </c>
      <c r="E3639" s="69" t="s">
        <v>3523</v>
      </c>
      <c r="F3639" s="69" t="s">
        <v>3762</v>
      </c>
      <c r="G3639" s="69" t="s">
        <v>3762</v>
      </c>
      <c r="H3639" s="47">
        <v>45</v>
      </c>
      <c r="I3639" s="48"/>
      <c r="J3639" s="48"/>
      <c r="K3639" s="49">
        <v>2650000</v>
      </c>
      <c r="L3639" s="49">
        <v>2791153.0115107349</v>
      </c>
      <c r="M3639" s="50">
        <f t="shared" si="66"/>
        <v>1</v>
      </c>
      <c r="N3639" s="68" t="s">
        <v>349</v>
      </c>
    </row>
    <row r="3640" spans="1:14" ht="95.25" customHeight="1" x14ac:dyDescent="0.25">
      <c r="A3640" s="86">
        <v>3632</v>
      </c>
      <c r="B3640" s="50" t="s">
        <v>3760</v>
      </c>
      <c r="C3640" s="69" t="s">
        <v>3761</v>
      </c>
      <c r="D3640" s="69" t="s">
        <v>32</v>
      </c>
      <c r="E3640" s="69" t="s">
        <v>3721</v>
      </c>
      <c r="F3640" s="69" t="s">
        <v>3763</v>
      </c>
      <c r="G3640" s="87" t="s">
        <v>3763</v>
      </c>
      <c r="H3640" s="47">
        <v>7</v>
      </c>
      <c r="I3640" s="48">
        <v>210</v>
      </c>
      <c r="J3640" s="48"/>
      <c r="K3640" s="49">
        <v>2931595</v>
      </c>
      <c r="L3640" s="49">
        <v>3105097.500117321</v>
      </c>
      <c r="M3640" s="50">
        <f t="shared" si="66"/>
        <v>2</v>
      </c>
      <c r="N3640" s="68" t="s">
        <v>349</v>
      </c>
    </row>
    <row r="3641" spans="1:14" ht="95.25" customHeight="1" x14ac:dyDescent="0.25">
      <c r="A3641" s="86">
        <v>3633</v>
      </c>
      <c r="B3641" s="50" t="s">
        <v>3760</v>
      </c>
      <c r="C3641" s="69" t="s">
        <v>3761</v>
      </c>
      <c r="D3641" s="69" t="s">
        <v>42</v>
      </c>
      <c r="E3641" s="69" t="s">
        <v>3733</v>
      </c>
      <c r="F3641" s="69" t="s">
        <v>3764</v>
      </c>
      <c r="G3641" s="87" t="s">
        <v>3765</v>
      </c>
      <c r="H3641" s="47">
        <v>60</v>
      </c>
      <c r="I3641" s="48">
        <v>3.5</v>
      </c>
      <c r="J3641" s="48"/>
      <c r="K3641" s="49">
        <v>3026800</v>
      </c>
      <c r="L3641" s="49">
        <v>3205937.0797654893</v>
      </c>
      <c r="M3641" s="50">
        <f t="shared" si="66"/>
        <v>3</v>
      </c>
      <c r="N3641" s="68" t="s">
        <v>349</v>
      </c>
    </row>
    <row r="3642" spans="1:14" ht="95.25" customHeight="1" x14ac:dyDescent="0.25">
      <c r="A3642" s="86">
        <v>3634</v>
      </c>
      <c r="B3642" s="50" t="s">
        <v>3760</v>
      </c>
      <c r="C3642" s="69" t="s">
        <v>3761</v>
      </c>
      <c r="D3642" s="69" t="s">
        <v>31</v>
      </c>
      <c r="E3642" s="69" t="s">
        <v>3505</v>
      </c>
      <c r="F3642" s="69" t="s">
        <v>3766</v>
      </c>
      <c r="G3642" s="87" t="s">
        <v>3766</v>
      </c>
      <c r="H3642" s="47">
        <v>30</v>
      </c>
      <c r="I3642" s="48" t="s">
        <v>3507</v>
      </c>
      <c r="J3642" s="48"/>
      <c r="K3642" s="49">
        <v>3120982.4017233956</v>
      </c>
      <c r="L3642" s="49">
        <v>3089628.6939989408</v>
      </c>
      <c r="M3642" s="50">
        <f t="shared" si="66"/>
        <v>4</v>
      </c>
      <c r="N3642" s="68" t="s">
        <v>349</v>
      </c>
    </row>
    <row r="3643" spans="1:14" ht="95.25" customHeight="1" x14ac:dyDescent="0.25">
      <c r="A3643" s="86">
        <v>3635</v>
      </c>
      <c r="B3643" s="50" t="s">
        <v>3760</v>
      </c>
      <c r="C3643" s="69" t="s">
        <v>3761</v>
      </c>
      <c r="D3643" s="69" t="s">
        <v>3566</v>
      </c>
      <c r="E3643" s="69" t="s">
        <v>3559</v>
      </c>
      <c r="F3643" s="69" t="s">
        <v>3767</v>
      </c>
      <c r="G3643" s="87">
        <v>418334</v>
      </c>
      <c r="H3643" s="47">
        <v>30</v>
      </c>
      <c r="I3643" s="48" t="s">
        <v>3553</v>
      </c>
      <c r="J3643" s="48"/>
      <c r="K3643" s="49">
        <v>3289956.8</v>
      </c>
      <c r="L3643" s="49">
        <v>3751411.0108459033</v>
      </c>
      <c r="M3643" s="50">
        <f t="shared" si="66"/>
        <v>5</v>
      </c>
      <c r="N3643" s="68" t="s">
        <v>349</v>
      </c>
    </row>
    <row r="3644" spans="1:14" ht="95.25" customHeight="1" x14ac:dyDescent="0.25">
      <c r="A3644" s="86">
        <v>3636</v>
      </c>
      <c r="B3644" s="50" t="s">
        <v>3760</v>
      </c>
      <c r="C3644" s="69" t="s">
        <v>3761</v>
      </c>
      <c r="D3644" s="69" t="s">
        <v>36</v>
      </c>
      <c r="E3644" s="69" t="s">
        <v>3742</v>
      </c>
      <c r="F3644" s="69" t="s">
        <v>3768</v>
      </c>
      <c r="G3644" s="128" t="s">
        <v>3514</v>
      </c>
      <c r="H3644" s="47" t="s">
        <v>3515</v>
      </c>
      <c r="I3644" s="48" t="s">
        <v>3516</v>
      </c>
      <c r="J3644" s="48"/>
      <c r="K3644" s="49">
        <v>3362700</v>
      </c>
      <c r="L3644" s="49">
        <v>3520250.1546859788</v>
      </c>
      <c r="M3644" s="50">
        <f t="shared" si="66"/>
        <v>6</v>
      </c>
      <c r="N3644" s="68" t="s">
        <v>349</v>
      </c>
    </row>
    <row r="3645" spans="1:14" ht="95.25" customHeight="1" x14ac:dyDescent="0.25">
      <c r="A3645" s="86">
        <v>3637</v>
      </c>
      <c r="B3645" s="50" t="s">
        <v>3760</v>
      </c>
      <c r="C3645" s="69" t="s">
        <v>3761</v>
      </c>
      <c r="D3645" s="69" t="s">
        <v>1438</v>
      </c>
      <c r="E3645" s="69" t="s">
        <v>3725</v>
      </c>
      <c r="F3645" s="69" t="s">
        <v>3769</v>
      </c>
      <c r="G3645" s="87" t="s">
        <v>3770</v>
      </c>
      <c r="H3645" s="47">
        <v>90</v>
      </c>
      <c r="I3645" s="48"/>
      <c r="J3645" s="48"/>
      <c r="K3645" s="66">
        <v>3492500</v>
      </c>
      <c r="L3645" s="49">
        <v>3399781.9906815505</v>
      </c>
      <c r="M3645" s="50">
        <f t="shared" ref="M3645:M3708" si="67">IF(B3645=B3644,M3644+1,1)</f>
        <v>7</v>
      </c>
      <c r="N3645" s="68" t="s">
        <v>349</v>
      </c>
    </row>
    <row r="3646" spans="1:14" ht="95.25" customHeight="1" x14ac:dyDescent="0.25">
      <c r="A3646" s="86">
        <v>3638</v>
      </c>
      <c r="B3646" s="50" t="s">
        <v>3760</v>
      </c>
      <c r="C3646" s="69" t="s">
        <v>3761</v>
      </c>
      <c r="D3646" s="69" t="s">
        <v>42</v>
      </c>
      <c r="E3646" s="69" t="s">
        <v>3725</v>
      </c>
      <c r="F3646" s="69" t="s">
        <v>3771</v>
      </c>
      <c r="G3646" s="87" t="s">
        <v>3772</v>
      </c>
      <c r="H3646" s="47">
        <v>60</v>
      </c>
      <c r="I3646" s="48">
        <v>4</v>
      </c>
      <c r="J3646" s="48"/>
      <c r="K3646" s="49">
        <v>3570750</v>
      </c>
      <c r="L3646" s="49">
        <v>3782080.0276108831</v>
      </c>
      <c r="M3646" s="50">
        <f t="shared" si="67"/>
        <v>8</v>
      </c>
      <c r="N3646" s="68" t="s">
        <v>349</v>
      </c>
    </row>
    <row r="3647" spans="1:14" ht="95.25" customHeight="1" x14ac:dyDescent="0.25">
      <c r="A3647" s="86">
        <v>3639</v>
      </c>
      <c r="B3647" s="50" t="s">
        <v>3760</v>
      </c>
      <c r="C3647" s="69" t="s">
        <v>3761</v>
      </c>
      <c r="D3647" s="69" t="s">
        <v>1334</v>
      </c>
      <c r="E3647" s="69" t="s">
        <v>3510</v>
      </c>
      <c r="F3647" s="69" t="s">
        <v>3773</v>
      </c>
      <c r="G3647" s="87" t="s">
        <v>3773</v>
      </c>
      <c r="H3647" s="47">
        <v>14</v>
      </c>
      <c r="I3647" s="48" t="s">
        <v>81</v>
      </c>
      <c r="J3647" s="48"/>
      <c r="K3647" s="49">
        <v>3650000</v>
      </c>
      <c r="L3647" s="49">
        <v>3866020.3320814176</v>
      </c>
      <c r="M3647" s="50">
        <f t="shared" si="67"/>
        <v>9</v>
      </c>
      <c r="N3647" s="68" t="s">
        <v>349</v>
      </c>
    </row>
    <row r="3648" spans="1:14" ht="95.25" customHeight="1" x14ac:dyDescent="0.25">
      <c r="A3648" s="86">
        <v>3640</v>
      </c>
      <c r="B3648" s="50" t="s">
        <v>3760</v>
      </c>
      <c r="C3648" s="69" t="s">
        <v>3761</v>
      </c>
      <c r="D3648" s="69" t="s">
        <v>3566</v>
      </c>
      <c r="E3648" s="69" t="s">
        <v>3736</v>
      </c>
      <c r="F3648" s="69" t="s">
        <v>3774</v>
      </c>
      <c r="G3648" s="87" t="s">
        <v>3775</v>
      </c>
      <c r="H3648" s="47">
        <v>30</v>
      </c>
      <c r="I3648" s="48" t="s">
        <v>3553</v>
      </c>
      <c r="J3648" s="48"/>
      <c r="K3648" s="49">
        <v>3726063.25</v>
      </c>
      <c r="L3648" s="49">
        <v>3698737.5894745388</v>
      </c>
      <c r="M3648" s="50">
        <f t="shared" si="67"/>
        <v>10</v>
      </c>
      <c r="N3648" s="68" t="s">
        <v>349</v>
      </c>
    </row>
    <row r="3649" spans="1:14" ht="95.25" customHeight="1" x14ac:dyDescent="0.25">
      <c r="A3649" s="86">
        <v>3641</v>
      </c>
      <c r="B3649" s="50" t="s">
        <v>3760</v>
      </c>
      <c r="C3649" s="69" t="s">
        <v>3761</v>
      </c>
      <c r="D3649" s="69" t="s">
        <v>42</v>
      </c>
      <c r="E3649" s="69" t="s">
        <v>3725</v>
      </c>
      <c r="F3649" s="69" t="s">
        <v>3776</v>
      </c>
      <c r="G3649" s="87" t="s">
        <v>3777</v>
      </c>
      <c r="H3649" s="47">
        <v>60</v>
      </c>
      <c r="I3649" s="48">
        <v>4</v>
      </c>
      <c r="J3649" s="48"/>
      <c r="K3649" s="49">
        <v>3769125</v>
      </c>
      <c r="L3649" s="49">
        <v>3992195.5847003763</v>
      </c>
      <c r="M3649" s="50">
        <f t="shared" si="67"/>
        <v>11</v>
      </c>
      <c r="N3649" s="68" t="s">
        <v>349</v>
      </c>
    </row>
    <row r="3650" spans="1:14" ht="95.25" customHeight="1" x14ac:dyDescent="0.25">
      <c r="A3650" s="86">
        <v>3642</v>
      </c>
      <c r="B3650" s="50" t="s">
        <v>3760</v>
      </c>
      <c r="C3650" s="69" t="s">
        <v>3761</v>
      </c>
      <c r="D3650" s="69" t="s">
        <v>29</v>
      </c>
      <c r="E3650" s="69" t="s">
        <v>3528</v>
      </c>
      <c r="F3650" s="69" t="s">
        <v>3778</v>
      </c>
      <c r="G3650" s="87" t="s">
        <v>3778</v>
      </c>
      <c r="H3650" s="47">
        <v>7</v>
      </c>
      <c r="I3650" s="48" t="s">
        <v>3527</v>
      </c>
      <c r="J3650" s="48"/>
      <c r="K3650" s="49">
        <v>3858250</v>
      </c>
      <c r="L3650" s="49">
        <v>4086595.3277405831</v>
      </c>
      <c r="M3650" s="50">
        <f t="shared" si="67"/>
        <v>12</v>
      </c>
      <c r="N3650" s="68" t="s">
        <v>349</v>
      </c>
    </row>
    <row r="3651" spans="1:14" ht="95.25" customHeight="1" x14ac:dyDescent="0.25">
      <c r="A3651" s="86">
        <v>3643</v>
      </c>
      <c r="B3651" s="50" t="s">
        <v>3760</v>
      </c>
      <c r="C3651" s="69" t="s">
        <v>3761</v>
      </c>
      <c r="D3651" s="69" t="s">
        <v>29</v>
      </c>
      <c r="E3651" s="69" t="s">
        <v>3658</v>
      </c>
      <c r="F3651" s="69" t="s">
        <v>3779</v>
      </c>
      <c r="G3651" s="87" t="s">
        <v>3779</v>
      </c>
      <c r="H3651" s="47">
        <v>14</v>
      </c>
      <c r="I3651" s="48" t="s">
        <v>3780</v>
      </c>
      <c r="J3651" s="48"/>
      <c r="K3651" s="49">
        <v>3921500</v>
      </c>
      <c r="L3651" s="49">
        <v>4153588.6937691174</v>
      </c>
      <c r="M3651" s="50">
        <f t="shared" si="67"/>
        <v>13</v>
      </c>
      <c r="N3651" s="68" t="s">
        <v>349</v>
      </c>
    </row>
    <row r="3652" spans="1:14" ht="95.25" customHeight="1" x14ac:dyDescent="0.25">
      <c r="A3652" s="86">
        <v>3644</v>
      </c>
      <c r="B3652" s="50" t="s">
        <v>3760</v>
      </c>
      <c r="C3652" s="69" t="s">
        <v>3761</v>
      </c>
      <c r="D3652" s="69" t="s">
        <v>29</v>
      </c>
      <c r="E3652" s="69" t="s">
        <v>3525</v>
      </c>
      <c r="F3652" s="69" t="s">
        <v>3781</v>
      </c>
      <c r="G3652" s="87">
        <v>6330</v>
      </c>
      <c r="H3652" s="47">
        <v>7</v>
      </c>
      <c r="I3652" s="48" t="s">
        <v>3553</v>
      </c>
      <c r="J3652" s="48"/>
      <c r="K3652" s="49">
        <v>3984750</v>
      </c>
      <c r="L3652" s="49">
        <v>4220582.0597976521</v>
      </c>
      <c r="M3652" s="50">
        <f t="shared" si="67"/>
        <v>14</v>
      </c>
      <c r="N3652" s="68" t="s">
        <v>349</v>
      </c>
    </row>
    <row r="3653" spans="1:14" ht="95.25" customHeight="1" x14ac:dyDescent="0.25">
      <c r="A3653" s="86">
        <v>3645</v>
      </c>
      <c r="B3653" s="50" t="s">
        <v>3760</v>
      </c>
      <c r="C3653" s="69" t="s">
        <v>3761</v>
      </c>
      <c r="D3653" s="69" t="s">
        <v>1593</v>
      </c>
      <c r="E3653" s="69" t="s">
        <v>3562</v>
      </c>
      <c r="F3653" s="69" t="s">
        <v>3782</v>
      </c>
      <c r="G3653" s="87" t="s">
        <v>3783</v>
      </c>
      <c r="H3653" s="47">
        <v>7</v>
      </c>
      <c r="I3653" s="48" t="s">
        <v>3587</v>
      </c>
      <c r="J3653" s="48"/>
      <c r="K3653" s="49">
        <v>4098000</v>
      </c>
      <c r="L3653" s="49">
        <v>4098000</v>
      </c>
      <c r="M3653" s="50">
        <f t="shared" si="67"/>
        <v>15</v>
      </c>
      <c r="N3653" s="68" t="s">
        <v>349</v>
      </c>
    </row>
    <row r="3654" spans="1:14" ht="95.25" customHeight="1" x14ac:dyDescent="0.25">
      <c r="A3654" s="86">
        <v>3646</v>
      </c>
      <c r="B3654" s="50" t="s">
        <v>3760</v>
      </c>
      <c r="C3654" s="69" t="s">
        <v>3761</v>
      </c>
      <c r="D3654" s="69" t="s">
        <v>29</v>
      </c>
      <c r="E3654" s="69" t="s">
        <v>3748</v>
      </c>
      <c r="F3654" s="69" t="s">
        <v>3784</v>
      </c>
      <c r="G3654" s="87" t="s">
        <v>3784</v>
      </c>
      <c r="H3654" s="47">
        <v>7</v>
      </c>
      <c r="I3654" s="48" t="s">
        <v>3623</v>
      </c>
      <c r="J3654" s="48"/>
      <c r="K3654" s="49">
        <v>4136550</v>
      </c>
      <c r="L3654" s="49">
        <v>4493117.414397235</v>
      </c>
      <c r="M3654" s="50">
        <f t="shared" si="67"/>
        <v>16</v>
      </c>
      <c r="N3654" s="68" t="s">
        <v>349</v>
      </c>
    </row>
    <row r="3655" spans="1:14" ht="95.25" customHeight="1" x14ac:dyDescent="0.25">
      <c r="A3655" s="86">
        <v>3647</v>
      </c>
      <c r="B3655" s="50" t="s">
        <v>3760</v>
      </c>
      <c r="C3655" s="69" t="s">
        <v>3761</v>
      </c>
      <c r="D3655" s="69" t="s">
        <v>29</v>
      </c>
      <c r="E3655" s="69" t="s">
        <v>3614</v>
      </c>
      <c r="F3655" s="69" t="s">
        <v>3785</v>
      </c>
      <c r="G3655" s="87" t="s">
        <v>3785</v>
      </c>
      <c r="H3655" s="47">
        <v>60</v>
      </c>
      <c r="I3655" s="48" t="s">
        <v>3527</v>
      </c>
      <c r="J3655" s="48"/>
      <c r="K3655" s="49">
        <v>4146037.5</v>
      </c>
      <c r="L3655" s="49">
        <v>4391415.1431704136</v>
      </c>
      <c r="M3655" s="50">
        <f t="shared" si="67"/>
        <v>17</v>
      </c>
      <c r="N3655" s="68" t="s">
        <v>349</v>
      </c>
    </row>
    <row r="3656" spans="1:14" ht="95.25" customHeight="1" x14ac:dyDescent="0.25">
      <c r="A3656" s="86">
        <v>3648</v>
      </c>
      <c r="B3656" s="50" t="s">
        <v>3760</v>
      </c>
      <c r="C3656" s="69" t="s">
        <v>3761</v>
      </c>
      <c r="D3656" s="69" t="s">
        <v>39</v>
      </c>
      <c r="E3656" s="69" t="s">
        <v>2146</v>
      </c>
      <c r="F3656" s="135" t="s">
        <v>3786</v>
      </c>
      <c r="G3656" s="136" t="s">
        <v>3787</v>
      </c>
      <c r="H3656" s="47" t="s">
        <v>80</v>
      </c>
      <c r="I3656" s="48" t="s">
        <v>3741</v>
      </c>
      <c r="J3656" s="48"/>
      <c r="K3656" s="49">
        <v>4190000</v>
      </c>
      <c r="L3656" s="49">
        <v>4425580.5292739952</v>
      </c>
      <c r="M3656" s="50">
        <f t="shared" si="67"/>
        <v>18</v>
      </c>
      <c r="N3656" s="68" t="s">
        <v>349</v>
      </c>
    </row>
    <row r="3657" spans="1:14" ht="95.25" customHeight="1" x14ac:dyDescent="0.25">
      <c r="A3657" s="86">
        <v>3649</v>
      </c>
      <c r="B3657" s="50" t="s">
        <v>3760</v>
      </c>
      <c r="C3657" s="69" t="s">
        <v>3761</v>
      </c>
      <c r="D3657" s="69" t="s">
        <v>3517</v>
      </c>
      <c r="E3657" s="69" t="s">
        <v>3518</v>
      </c>
      <c r="F3657" s="69" t="s">
        <v>3788</v>
      </c>
      <c r="G3657" s="87" t="s">
        <v>3788</v>
      </c>
      <c r="H3657" s="47">
        <v>20</v>
      </c>
      <c r="I3657" s="48" t="s">
        <v>3538</v>
      </c>
      <c r="J3657" s="48"/>
      <c r="K3657" s="49">
        <v>4400000</v>
      </c>
      <c r="L3657" s="49">
        <v>4634367.264395182</v>
      </c>
      <c r="M3657" s="50">
        <f t="shared" si="67"/>
        <v>19</v>
      </c>
      <c r="N3657" s="68" t="s">
        <v>349</v>
      </c>
    </row>
    <row r="3658" spans="1:14" ht="95.25" customHeight="1" x14ac:dyDescent="0.25">
      <c r="A3658" s="86">
        <v>3650</v>
      </c>
      <c r="B3658" s="50" t="s">
        <v>3789</v>
      </c>
      <c r="C3658" s="69" t="s">
        <v>3790</v>
      </c>
      <c r="D3658" s="69" t="s">
        <v>31</v>
      </c>
      <c r="E3658" s="69" t="s">
        <v>3505</v>
      </c>
      <c r="F3658" s="69" t="s">
        <v>3791</v>
      </c>
      <c r="G3658" s="87" t="s">
        <v>3791</v>
      </c>
      <c r="H3658" s="47">
        <v>30</v>
      </c>
      <c r="I3658" s="48" t="s">
        <v>3507</v>
      </c>
      <c r="J3658" s="48"/>
      <c r="K3658" s="49">
        <v>4575523.1165114157</v>
      </c>
      <c r="L3658" s="49">
        <v>4529556.9443207718</v>
      </c>
      <c r="M3658" s="50">
        <f t="shared" si="67"/>
        <v>1</v>
      </c>
      <c r="N3658" s="68" t="s">
        <v>349</v>
      </c>
    </row>
    <row r="3659" spans="1:14" ht="95.25" customHeight="1" x14ac:dyDescent="0.25">
      <c r="A3659" s="86">
        <v>3651</v>
      </c>
      <c r="B3659" s="50" t="s">
        <v>3789</v>
      </c>
      <c r="C3659" s="69" t="s">
        <v>3790</v>
      </c>
      <c r="D3659" s="69" t="s">
        <v>42</v>
      </c>
      <c r="E3659" s="69" t="s">
        <v>3733</v>
      </c>
      <c r="F3659" s="69" t="s">
        <v>3792</v>
      </c>
      <c r="G3659" s="87" t="s">
        <v>3793</v>
      </c>
      <c r="H3659" s="47">
        <v>60</v>
      </c>
      <c r="I3659" s="48">
        <v>5.5</v>
      </c>
      <c r="J3659" s="48"/>
      <c r="K3659" s="49">
        <v>4908200</v>
      </c>
      <c r="L3659" s="49">
        <v>5198685.2038142504</v>
      </c>
      <c r="M3659" s="50">
        <f t="shared" si="67"/>
        <v>2</v>
      </c>
      <c r="N3659" s="68" t="s">
        <v>349</v>
      </c>
    </row>
    <row r="3660" spans="1:14" ht="95.25" customHeight="1" x14ac:dyDescent="0.25">
      <c r="A3660" s="86">
        <v>3652</v>
      </c>
      <c r="B3660" s="50" t="s">
        <v>3789</v>
      </c>
      <c r="C3660" s="69" t="s">
        <v>3790</v>
      </c>
      <c r="D3660" s="69" t="s">
        <v>42</v>
      </c>
      <c r="E3660" s="69" t="s">
        <v>3725</v>
      </c>
      <c r="F3660" s="69" t="s">
        <v>3794</v>
      </c>
      <c r="G3660" s="87" t="s">
        <v>3795</v>
      </c>
      <c r="H3660" s="47">
        <v>60</v>
      </c>
      <c r="I3660" s="48">
        <v>5.5</v>
      </c>
      <c r="J3660" s="48"/>
      <c r="K3660" s="49">
        <v>5554500</v>
      </c>
      <c r="L3660" s="49">
        <v>5883235.5985058183</v>
      </c>
      <c r="M3660" s="50">
        <f t="shared" si="67"/>
        <v>3</v>
      </c>
      <c r="N3660" s="68" t="s">
        <v>349</v>
      </c>
    </row>
    <row r="3661" spans="1:14" ht="95.25" customHeight="1" x14ac:dyDescent="0.25">
      <c r="A3661" s="86">
        <v>3653</v>
      </c>
      <c r="B3661" s="50" t="s">
        <v>3789</v>
      </c>
      <c r="C3661" s="69" t="s">
        <v>3790</v>
      </c>
      <c r="D3661" s="69" t="s">
        <v>36</v>
      </c>
      <c r="E3661" s="69" t="s">
        <v>3742</v>
      </c>
      <c r="F3661" s="69" t="s">
        <v>3796</v>
      </c>
      <c r="G3661" s="128" t="s">
        <v>3514</v>
      </c>
      <c r="H3661" s="47" t="s">
        <v>3515</v>
      </c>
      <c r="I3661" s="48" t="s">
        <v>3516</v>
      </c>
      <c r="J3661" s="48"/>
      <c r="K3661" s="49">
        <v>5624800</v>
      </c>
      <c r="L3661" s="49">
        <v>5885266.1860419316</v>
      </c>
      <c r="M3661" s="50">
        <f t="shared" si="67"/>
        <v>4</v>
      </c>
      <c r="N3661" s="68" t="s">
        <v>349</v>
      </c>
    </row>
    <row r="3662" spans="1:14" ht="95.25" customHeight="1" x14ac:dyDescent="0.25">
      <c r="A3662" s="86">
        <v>3654</v>
      </c>
      <c r="B3662" s="50" t="s">
        <v>3789</v>
      </c>
      <c r="C3662" s="69" t="s">
        <v>3790</v>
      </c>
      <c r="D3662" s="69" t="s">
        <v>29</v>
      </c>
      <c r="E3662" s="69" t="s">
        <v>3614</v>
      </c>
      <c r="F3662" s="69" t="s">
        <v>3797</v>
      </c>
      <c r="G3662" s="87" t="s">
        <v>3798</v>
      </c>
      <c r="H3662" s="47">
        <v>60</v>
      </c>
      <c r="I3662" s="48" t="s">
        <v>3553</v>
      </c>
      <c r="J3662" s="48"/>
      <c r="K3662" s="49">
        <v>5964475</v>
      </c>
      <c r="L3662" s="49">
        <v>6317474.4164907709</v>
      </c>
      <c r="M3662" s="50">
        <f t="shared" si="67"/>
        <v>5</v>
      </c>
      <c r="N3662" s="68" t="s">
        <v>349</v>
      </c>
    </row>
    <row r="3663" spans="1:14" ht="95.25" customHeight="1" x14ac:dyDescent="0.25">
      <c r="A3663" s="86">
        <v>3655</v>
      </c>
      <c r="B3663" s="50" t="s">
        <v>3789</v>
      </c>
      <c r="C3663" s="69" t="s">
        <v>3790</v>
      </c>
      <c r="D3663" s="69" t="s">
        <v>29</v>
      </c>
      <c r="E3663" s="69" t="s">
        <v>3525</v>
      </c>
      <c r="F3663" s="69" t="s">
        <v>3799</v>
      </c>
      <c r="G3663" s="87">
        <v>6490</v>
      </c>
      <c r="H3663" s="47">
        <v>14</v>
      </c>
      <c r="I3663" s="48" t="s">
        <v>3553</v>
      </c>
      <c r="J3663" s="48"/>
      <c r="K3663" s="49">
        <v>6072000</v>
      </c>
      <c r="L3663" s="49">
        <v>6431363.1387392785</v>
      </c>
      <c r="M3663" s="50">
        <f t="shared" si="67"/>
        <v>6</v>
      </c>
      <c r="N3663" s="68" t="s">
        <v>349</v>
      </c>
    </row>
    <row r="3664" spans="1:14" ht="95.25" customHeight="1" x14ac:dyDescent="0.25">
      <c r="A3664" s="86">
        <v>3656</v>
      </c>
      <c r="B3664" s="50" t="s">
        <v>3789</v>
      </c>
      <c r="C3664" s="69" t="s">
        <v>3790</v>
      </c>
      <c r="D3664" s="69" t="s">
        <v>29</v>
      </c>
      <c r="E3664" s="69" t="s">
        <v>3728</v>
      </c>
      <c r="F3664" s="69" t="s">
        <v>3800</v>
      </c>
      <c r="G3664" s="87" t="s">
        <v>3801</v>
      </c>
      <c r="H3664" s="47">
        <v>21</v>
      </c>
      <c r="I3664" s="48" t="s">
        <v>3553</v>
      </c>
      <c r="J3664" s="48"/>
      <c r="K3664" s="49">
        <v>6185850</v>
      </c>
      <c r="L3664" s="49">
        <v>6551951.1975906407</v>
      </c>
      <c r="M3664" s="50">
        <f t="shared" si="67"/>
        <v>7</v>
      </c>
      <c r="N3664" s="68" t="s">
        <v>349</v>
      </c>
    </row>
    <row r="3665" spans="1:14" ht="95.25" customHeight="1" x14ac:dyDescent="0.25">
      <c r="A3665" s="86">
        <v>3657</v>
      </c>
      <c r="B3665" s="50" t="s">
        <v>3789</v>
      </c>
      <c r="C3665" s="69" t="s">
        <v>3790</v>
      </c>
      <c r="D3665" s="69" t="s">
        <v>29</v>
      </c>
      <c r="E3665" s="69" t="s">
        <v>3528</v>
      </c>
      <c r="F3665" s="69" t="s">
        <v>3802</v>
      </c>
      <c r="G3665" s="87" t="s">
        <v>3802</v>
      </c>
      <c r="H3665" s="47">
        <v>14</v>
      </c>
      <c r="I3665" s="48" t="s">
        <v>3553</v>
      </c>
      <c r="J3665" s="48"/>
      <c r="K3665" s="49">
        <v>6204825</v>
      </c>
      <c r="L3665" s="49">
        <v>6572049.2073991997</v>
      </c>
      <c r="M3665" s="50">
        <f t="shared" si="67"/>
        <v>8</v>
      </c>
      <c r="N3665" s="68" t="s">
        <v>349</v>
      </c>
    </row>
    <row r="3666" spans="1:14" ht="95.25" customHeight="1" x14ac:dyDescent="0.25">
      <c r="A3666" s="86">
        <v>3658</v>
      </c>
      <c r="B3666" s="50" t="s">
        <v>3789</v>
      </c>
      <c r="C3666" s="69" t="s">
        <v>3790</v>
      </c>
      <c r="D3666" s="69" t="s">
        <v>41</v>
      </c>
      <c r="E3666" s="69" t="s">
        <v>3736</v>
      </c>
      <c r="F3666" s="69" t="s">
        <v>3803</v>
      </c>
      <c r="G3666" s="87" t="s">
        <v>3804</v>
      </c>
      <c r="H3666" s="47">
        <v>30</v>
      </c>
      <c r="I3666" s="48" t="s">
        <v>3553</v>
      </c>
      <c r="J3666" s="48"/>
      <c r="K3666" s="49">
        <v>6240691.2000000002</v>
      </c>
      <c r="L3666" s="49">
        <v>6196178.0193039197</v>
      </c>
      <c r="M3666" s="50">
        <f t="shared" si="67"/>
        <v>9</v>
      </c>
      <c r="N3666" s="68" t="s">
        <v>349</v>
      </c>
    </row>
    <row r="3667" spans="1:14" ht="95.25" customHeight="1" x14ac:dyDescent="0.25">
      <c r="A3667" s="86">
        <v>3659</v>
      </c>
      <c r="B3667" s="50" t="s">
        <v>3789</v>
      </c>
      <c r="C3667" s="69" t="s">
        <v>3790</v>
      </c>
      <c r="D3667" s="69" t="s">
        <v>1334</v>
      </c>
      <c r="E3667" s="69" t="s">
        <v>3510</v>
      </c>
      <c r="F3667" s="69" t="s">
        <v>3805</v>
      </c>
      <c r="G3667" s="87" t="s">
        <v>3805</v>
      </c>
      <c r="H3667" s="47">
        <v>14</v>
      </c>
      <c r="I3667" s="48" t="s">
        <v>81</v>
      </c>
      <c r="J3667" s="48"/>
      <c r="K3667" s="49">
        <v>6578000</v>
      </c>
      <c r="L3667" s="49">
        <v>6967310.0669675525</v>
      </c>
      <c r="M3667" s="50">
        <f t="shared" si="67"/>
        <v>10</v>
      </c>
      <c r="N3667" s="68" t="s">
        <v>349</v>
      </c>
    </row>
    <row r="3668" spans="1:14" ht="95.25" customHeight="1" x14ac:dyDescent="0.25">
      <c r="A3668" s="86">
        <v>3660</v>
      </c>
      <c r="B3668" s="50" t="s">
        <v>3806</v>
      </c>
      <c r="C3668" s="69" t="s">
        <v>3807</v>
      </c>
      <c r="D3668" s="69" t="s">
        <v>1438</v>
      </c>
      <c r="E3668" s="69" t="s">
        <v>3523</v>
      </c>
      <c r="F3668" s="69" t="s">
        <v>3808</v>
      </c>
      <c r="G3668" s="69" t="s">
        <v>3809</v>
      </c>
      <c r="H3668" s="47">
        <v>30</v>
      </c>
      <c r="I3668" s="48"/>
      <c r="J3668" s="48"/>
      <c r="K3668" s="49">
        <v>750000</v>
      </c>
      <c r="L3668" s="49">
        <v>789948.96552190604</v>
      </c>
      <c r="M3668" s="50">
        <f t="shared" si="67"/>
        <v>1</v>
      </c>
      <c r="N3668" s="68" t="s">
        <v>349</v>
      </c>
    </row>
    <row r="3669" spans="1:14" ht="95.25" customHeight="1" x14ac:dyDescent="0.25">
      <c r="A3669" s="86">
        <v>3661</v>
      </c>
      <c r="B3669" s="50" t="s">
        <v>3806</v>
      </c>
      <c r="C3669" s="69" t="s">
        <v>3807</v>
      </c>
      <c r="D3669" s="69" t="s">
        <v>29</v>
      </c>
      <c r="E3669" s="69" t="s">
        <v>3810</v>
      </c>
      <c r="F3669" s="69" t="s">
        <v>3811</v>
      </c>
      <c r="G3669" s="87" t="s">
        <v>3812</v>
      </c>
      <c r="H3669" s="47">
        <v>5</v>
      </c>
      <c r="I3669" s="48" t="s">
        <v>3527</v>
      </c>
      <c r="J3669" s="48"/>
      <c r="K3669" s="49">
        <v>917125</v>
      </c>
      <c r="L3669" s="49">
        <v>971403.80741374521</v>
      </c>
      <c r="M3669" s="50">
        <f t="shared" si="67"/>
        <v>2</v>
      </c>
      <c r="N3669" s="68" t="s">
        <v>349</v>
      </c>
    </row>
    <row r="3670" spans="1:14" ht="95.25" customHeight="1" x14ac:dyDescent="0.25">
      <c r="A3670" s="86">
        <v>3662</v>
      </c>
      <c r="B3670" s="50" t="s">
        <v>3806</v>
      </c>
      <c r="C3670" s="69" t="s">
        <v>3807</v>
      </c>
      <c r="D3670" s="69" t="s">
        <v>29</v>
      </c>
      <c r="E3670" s="69" t="s">
        <v>3728</v>
      </c>
      <c r="F3670" s="69" t="s">
        <v>3809</v>
      </c>
      <c r="G3670" s="87" t="s">
        <v>3809</v>
      </c>
      <c r="H3670" s="47">
        <v>21</v>
      </c>
      <c r="I3670" s="48" t="s">
        <v>3527</v>
      </c>
      <c r="J3670" s="48"/>
      <c r="K3670" s="49">
        <v>1057540</v>
      </c>
      <c r="L3670" s="49">
        <v>1120129.0799970911</v>
      </c>
      <c r="M3670" s="50">
        <f t="shared" si="67"/>
        <v>3</v>
      </c>
      <c r="N3670" s="68" t="s">
        <v>349</v>
      </c>
    </row>
    <row r="3671" spans="1:14" ht="95.25" customHeight="1" x14ac:dyDescent="0.25">
      <c r="A3671" s="86">
        <v>3663</v>
      </c>
      <c r="B3671" s="50" t="s">
        <v>3806</v>
      </c>
      <c r="C3671" s="69" t="s">
        <v>3807</v>
      </c>
      <c r="D3671" s="69" t="s">
        <v>30</v>
      </c>
      <c r="E3671" s="69" t="s">
        <v>3984</v>
      </c>
      <c r="F3671" s="69" t="s">
        <v>3813</v>
      </c>
      <c r="G3671" s="87" t="s">
        <v>3813</v>
      </c>
      <c r="H3671" s="47" t="s">
        <v>3663</v>
      </c>
      <c r="I3671" s="48" t="s">
        <v>3814</v>
      </c>
      <c r="J3671" s="48"/>
      <c r="K3671" s="49">
        <v>1124125</v>
      </c>
      <c r="L3671" s="49">
        <v>1190654.8235071297</v>
      </c>
      <c r="M3671" s="50">
        <f t="shared" si="67"/>
        <v>4</v>
      </c>
      <c r="N3671" s="68" t="s">
        <v>349</v>
      </c>
    </row>
    <row r="3672" spans="1:14" ht="95.25" customHeight="1" x14ac:dyDescent="0.25">
      <c r="A3672" s="86">
        <v>3664</v>
      </c>
      <c r="B3672" s="50" t="s">
        <v>3806</v>
      </c>
      <c r="C3672" s="69" t="s">
        <v>3807</v>
      </c>
      <c r="D3672" s="69" t="s">
        <v>32</v>
      </c>
      <c r="E3672" s="69" t="s">
        <v>3721</v>
      </c>
      <c r="F3672" s="69" t="s">
        <v>3815</v>
      </c>
      <c r="G3672" s="87" t="s">
        <v>3815</v>
      </c>
      <c r="H3672" s="47">
        <v>7</v>
      </c>
      <c r="I3672" s="48">
        <v>215</v>
      </c>
      <c r="J3672" s="48"/>
      <c r="K3672" s="49">
        <v>1131132</v>
      </c>
      <c r="L3672" s="49">
        <v>1198076.5233610733</v>
      </c>
      <c r="M3672" s="50">
        <f t="shared" si="67"/>
        <v>5</v>
      </c>
      <c r="N3672" s="68" t="s">
        <v>349</v>
      </c>
    </row>
    <row r="3673" spans="1:14" ht="95.25" customHeight="1" x14ac:dyDescent="0.25">
      <c r="A3673" s="86">
        <v>3665</v>
      </c>
      <c r="B3673" s="50" t="s">
        <v>3806</v>
      </c>
      <c r="C3673" s="69" t="s">
        <v>3807</v>
      </c>
      <c r="D3673" s="69" t="s">
        <v>29</v>
      </c>
      <c r="E3673" s="69" t="s">
        <v>3747</v>
      </c>
      <c r="F3673" s="69" t="s">
        <v>3816</v>
      </c>
      <c r="G3673" s="87" t="s">
        <v>3816</v>
      </c>
      <c r="H3673" s="47">
        <v>7</v>
      </c>
      <c r="I3673" s="48" t="s">
        <v>3527</v>
      </c>
      <c r="J3673" s="48"/>
      <c r="K3673" s="49">
        <v>1189100</v>
      </c>
      <c r="L3673" s="49">
        <v>1291599.501386361</v>
      </c>
      <c r="M3673" s="50">
        <f t="shared" si="67"/>
        <v>6</v>
      </c>
      <c r="N3673" s="68" t="s">
        <v>349</v>
      </c>
    </row>
    <row r="3674" spans="1:14" ht="95.25" customHeight="1" x14ac:dyDescent="0.25">
      <c r="A3674" s="86">
        <v>3666</v>
      </c>
      <c r="B3674" s="50" t="s">
        <v>3806</v>
      </c>
      <c r="C3674" s="69" t="s">
        <v>3807</v>
      </c>
      <c r="D3674" s="69" t="s">
        <v>29</v>
      </c>
      <c r="E3674" s="69" t="s">
        <v>3748</v>
      </c>
      <c r="F3674" s="69" t="s">
        <v>3817</v>
      </c>
      <c r="G3674" s="87" t="s">
        <v>3817</v>
      </c>
      <c r="H3674" s="47">
        <v>7</v>
      </c>
      <c r="I3674" s="48" t="s">
        <v>3623</v>
      </c>
      <c r="J3674" s="48"/>
      <c r="K3674" s="49">
        <v>1437040</v>
      </c>
      <c r="L3674" s="49">
        <v>1560911.7378456451</v>
      </c>
      <c r="M3674" s="50">
        <f t="shared" si="67"/>
        <v>7</v>
      </c>
      <c r="N3674" s="68" t="s">
        <v>349</v>
      </c>
    </row>
    <row r="3675" spans="1:14" ht="95.25" customHeight="1" x14ac:dyDescent="0.25">
      <c r="A3675" s="86">
        <v>3667</v>
      </c>
      <c r="B3675" s="50" t="s">
        <v>3806</v>
      </c>
      <c r="C3675" s="69" t="s">
        <v>3807</v>
      </c>
      <c r="D3675" s="69" t="s">
        <v>36</v>
      </c>
      <c r="E3675" s="69" t="s">
        <v>3723</v>
      </c>
      <c r="F3675" s="69" t="s">
        <v>3818</v>
      </c>
      <c r="G3675" s="128" t="s">
        <v>3514</v>
      </c>
      <c r="H3675" s="47" t="s">
        <v>3515</v>
      </c>
      <c r="I3675" s="48" t="s">
        <v>3516</v>
      </c>
      <c r="J3675" s="48"/>
      <c r="K3675" s="49">
        <v>1495700</v>
      </c>
      <c r="L3675" s="49">
        <v>1495700</v>
      </c>
      <c r="M3675" s="50">
        <f t="shared" si="67"/>
        <v>8</v>
      </c>
      <c r="N3675" s="68" t="s">
        <v>349</v>
      </c>
    </row>
    <row r="3676" spans="1:14" ht="95.25" customHeight="1" x14ac:dyDescent="0.25">
      <c r="A3676" s="86">
        <v>3668</v>
      </c>
      <c r="B3676" s="50" t="s">
        <v>3806</v>
      </c>
      <c r="C3676" s="69" t="s">
        <v>3807</v>
      </c>
      <c r="D3676" s="69" t="s">
        <v>29</v>
      </c>
      <c r="E3676" s="69" t="s">
        <v>3528</v>
      </c>
      <c r="F3676" s="69" t="s">
        <v>3819</v>
      </c>
      <c r="G3676" s="87" t="s">
        <v>3819</v>
      </c>
      <c r="H3676" s="47">
        <v>7</v>
      </c>
      <c r="I3676" s="48" t="s">
        <v>3527</v>
      </c>
      <c r="J3676" s="48"/>
      <c r="K3676" s="49">
        <v>1619200</v>
      </c>
      <c r="L3676" s="49">
        <v>1715030.1703304744</v>
      </c>
      <c r="M3676" s="50">
        <f t="shared" si="67"/>
        <v>9</v>
      </c>
      <c r="N3676" s="68" t="s">
        <v>349</v>
      </c>
    </row>
    <row r="3677" spans="1:14" ht="95.25" customHeight="1" x14ac:dyDescent="0.25">
      <c r="A3677" s="86">
        <v>3669</v>
      </c>
      <c r="B3677" s="50" t="s">
        <v>3806</v>
      </c>
      <c r="C3677" s="69" t="s">
        <v>3807</v>
      </c>
      <c r="D3677" s="69" t="s">
        <v>1334</v>
      </c>
      <c r="E3677" s="69" t="s">
        <v>3562</v>
      </c>
      <c r="F3677" s="69" t="s">
        <v>3820</v>
      </c>
      <c r="G3677" s="87" t="s">
        <v>3820</v>
      </c>
      <c r="H3677" s="47">
        <v>30</v>
      </c>
      <c r="I3677" s="48" t="s">
        <v>81</v>
      </c>
      <c r="J3677" s="48"/>
      <c r="K3677" s="49">
        <v>2093900</v>
      </c>
      <c r="L3677" s="49">
        <v>2393948.8166489345</v>
      </c>
      <c r="M3677" s="50">
        <f t="shared" si="67"/>
        <v>10</v>
      </c>
      <c r="N3677" s="68" t="s">
        <v>349</v>
      </c>
    </row>
    <row r="3678" spans="1:14" ht="95.25" customHeight="1" x14ac:dyDescent="0.25">
      <c r="A3678" s="86">
        <v>3670</v>
      </c>
      <c r="B3678" s="50" t="s">
        <v>3806</v>
      </c>
      <c r="C3678" s="69" t="s">
        <v>3807</v>
      </c>
      <c r="D3678" s="69" t="s">
        <v>31</v>
      </c>
      <c r="E3678" s="69" t="s">
        <v>3505</v>
      </c>
      <c r="F3678" s="69" t="s">
        <v>3821</v>
      </c>
      <c r="G3678" s="87" t="s">
        <v>3821</v>
      </c>
      <c r="H3678" s="47">
        <v>30</v>
      </c>
      <c r="I3678" s="48" t="s">
        <v>3507</v>
      </c>
      <c r="J3678" s="48"/>
      <c r="K3678" s="49">
        <v>2126161.6280837636</v>
      </c>
      <c r="L3678" s="49">
        <v>2104801.9913792834</v>
      </c>
      <c r="M3678" s="50">
        <f t="shared" si="67"/>
        <v>11</v>
      </c>
      <c r="N3678" s="68" t="s">
        <v>349</v>
      </c>
    </row>
    <row r="3679" spans="1:14" ht="95.25" customHeight="1" x14ac:dyDescent="0.25">
      <c r="A3679" s="86">
        <v>3671</v>
      </c>
      <c r="B3679" s="50" t="s">
        <v>3806</v>
      </c>
      <c r="C3679" s="69" t="s">
        <v>3807</v>
      </c>
      <c r="D3679" s="69" t="s">
        <v>3566</v>
      </c>
      <c r="E3679" s="69" t="s">
        <v>3559</v>
      </c>
      <c r="F3679" s="69" t="s">
        <v>3822</v>
      </c>
      <c r="G3679" s="87">
        <v>418336</v>
      </c>
      <c r="H3679" s="47">
        <v>30</v>
      </c>
      <c r="I3679" s="48" t="s">
        <v>3527</v>
      </c>
      <c r="J3679" s="48"/>
      <c r="K3679" s="49">
        <v>2168170.9</v>
      </c>
      <c r="L3679" s="49">
        <v>2438903.7387338653</v>
      </c>
      <c r="M3679" s="50">
        <f t="shared" si="67"/>
        <v>12</v>
      </c>
      <c r="N3679" s="68" t="s">
        <v>349</v>
      </c>
    </row>
    <row r="3680" spans="1:14" ht="95.25" customHeight="1" x14ac:dyDescent="0.25">
      <c r="A3680" s="86">
        <v>3672</v>
      </c>
      <c r="B3680" s="50" t="s">
        <v>3806</v>
      </c>
      <c r="C3680" s="69" t="s">
        <v>3807</v>
      </c>
      <c r="D3680" s="69" t="s">
        <v>3566</v>
      </c>
      <c r="E3680" s="69" t="s">
        <v>3559</v>
      </c>
      <c r="F3680" s="69" t="s">
        <v>3823</v>
      </c>
      <c r="G3680" s="87">
        <v>418361</v>
      </c>
      <c r="H3680" s="47">
        <v>30</v>
      </c>
      <c r="I3680" s="48" t="s">
        <v>3527</v>
      </c>
      <c r="J3680" s="48"/>
      <c r="K3680" s="49">
        <v>2415062.1</v>
      </c>
      <c r="L3680" s="49">
        <v>2712492.5064549819</v>
      </c>
      <c r="M3680" s="50">
        <f t="shared" si="67"/>
        <v>13</v>
      </c>
      <c r="N3680" s="68" t="s">
        <v>349</v>
      </c>
    </row>
    <row r="3681" spans="1:14" ht="95.25" customHeight="1" x14ac:dyDescent="0.25">
      <c r="A3681" s="86">
        <v>3673</v>
      </c>
      <c r="B3681" s="50" t="s">
        <v>3806</v>
      </c>
      <c r="C3681" s="69" t="s">
        <v>3807</v>
      </c>
      <c r="D3681" s="69" t="s">
        <v>39</v>
      </c>
      <c r="E3681" s="69" t="s">
        <v>2146</v>
      </c>
      <c r="F3681" s="69" t="s">
        <v>3824</v>
      </c>
      <c r="G3681" s="87" t="s">
        <v>3825</v>
      </c>
      <c r="H3681" s="47" t="s">
        <v>3826</v>
      </c>
      <c r="I3681" s="48" t="s">
        <v>3741</v>
      </c>
      <c r="J3681" s="48"/>
      <c r="K3681" s="49">
        <v>2522500</v>
      </c>
      <c r="L3681" s="49">
        <v>2865892.4652548307</v>
      </c>
      <c r="M3681" s="50">
        <f t="shared" si="67"/>
        <v>14</v>
      </c>
      <c r="N3681" s="68" t="s">
        <v>349</v>
      </c>
    </row>
    <row r="3682" spans="1:14" ht="95.25" customHeight="1" x14ac:dyDescent="0.25">
      <c r="A3682" s="86">
        <v>3674</v>
      </c>
      <c r="B3682" s="50" t="s">
        <v>3806</v>
      </c>
      <c r="C3682" s="69" t="s">
        <v>3807</v>
      </c>
      <c r="D3682" s="69" t="s">
        <v>3517</v>
      </c>
      <c r="E3682" s="69" t="s">
        <v>3518</v>
      </c>
      <c r="F3682" s="69" t="s">
        <v>3827</v>
      </c>
      <c r="G3682" s="87" t="s">
        <v>3827</v>
      </c>
      <c r="H3682" s="47">
        <v>20</v>
      </c>
      <c r="I3682" s="48" t="s">
        <v>3538</v>
      </c>
      <c r="J3682" s="48"/>
      <c r="K3682" s="49">
        <v>2800000</v>
      </c>
      <c r="L3682" s="49">
        <v>2949142.8046151153</v>
      </c>
      <c r="M3682" s="50">
        <f t="shared" si="67"/>
        <v>15</v>
      </c>
      <c r="N3682" s="68" t="s">
        <v>349</v>
      </c>
    </row>
    <row r="3683" spans="1:14" ht="95.25" customHeight="1" x14ac:dyDescent="0.25">
      <c r="A3683" s="86">
        <v>3675</v>
      </c>
      <c r="B3683" s="50" t="s">
        <v>3806</v>
      </c>
      <c r="C3683" s="69" t="s">
        <v>3807</v>
      </c>
      <c r="D3683" s="69" t="s">
        <v>32</v>
      </c>
      <c r="E3683" s="69" t="s">
        <v>3510</v>
      </c>
      <c r="F3683" s="69" t="s">
        <v>3828</v>
      </c>
      <c r="G3683" s="87"/>
      <c r="H3683" s="47" t="s">
        <v>3572</v>
      </c>
      <c r="I3683" s="48" t="s">
        <v>3573</v>
      </c>
      <c r="J3683" s="48"/>
      <c r="K3683" s="49">
        <v>2953200</v>
      </c>
      <c r="L3683" s="49">
        <v>3169579.0247835098</v>
      </c>
      <c r="M3683" s="50">
        <f t="shared" si="67"/>
        <v>16</v>
      </c>
      <c r="N3683" s="68" t="s">
        <v>349</v>
      </c>
    </row>
    <row r="3684" spans="1:14" ht="95.25" customHeight="1" x14ac:dyDescent="0.25">
      <c r="A3684" s="86">
        <v>3676</v>
      </c>
      <c r="B3684" s="50" t="s">
        <v>3806</v>
      </c>
      <c r="C3684" s="69" t="s">
        <v>3807</v>
      </c>
      <c r="D3684" s="69" t="s">
        <v>29</v>
      </c>
      <c r="E3684" s="69" t="s">
        <v>3620</v>
      </c>
      <c r="F3684" s="69" t="s">
        <v>3829</v>
      </c>
      <c r="G3684" s="87" t="s">
        <v>3829</v>
      </c>
      <c r="H3684" s="47">
        <v>45</v>
      </c>
      <c r="I3684" s="48" t="s">
        <v>3553</v>
      </c>
      <c r="J3684" s="48"/>
      <c r="K3684" s="49">
        <v>2977810</v>
      </c>
      <c r="L3684" s="49">
        <v>3404520.14217745</v>
      </c>
      <c r="M3684" s="50">
        <f t="shared" si="67"/>
        <v>17</v>
      </c>
      <c r="N3684" s="68" t="s">
        <v>349</v>
      </c>
    </row>
    <row r="3685" spans="1:14" ht="95.25" customHeight="1" x14ac:dyDescent="0.25">
      <c r="A3685" s="86">
        <v>3677</v>
      </c>
      <c r="B3685" s="60" t="s">
        <v>3806</v>
      </c>
      <c r="C3685" s="60" t="s">
        <v>3807</v>
      </c>
      <c r="D3685" s="139" t="s">
        <v>43</v>
      </c>
      <c r="E3685" s="139" t="s">
        <v>3985</v>
      </c>
      <c r="F3685" s="139">
        <v>8155</v>
      </c>
      <c r="G3685" s="140">
        <v>1000358958</v>
      </c>
      <c r="H3685" s="47"/>
      <c r="I3685" s="48"/>
      <c r="J3685" s="48"/>
      <c r="K3685" s="49">
        <v>3357835.85</v>
      </c>
      <c r="L3685" s="49">
        <v>3556564.840518326</v>
      </c>
      <c r="M3685" s="50">
        <f t="shared" si="67"/>
        <v>18</v>
      </c>
      <c r="N3685" s="68" t="s">
        <v>349</v>
      </c>
    </row>
    <row r="3686" spans="1:14" ht="95.25" customHeight="1" x14ac:dyDescent="0.25">
      <c r="A3686" s="86">
        <v>3678</v>
      </c>
      <c r="B3686" s="50" t="s">
        <v>3830</v>
      </c>
      <c r="C3686" s="69" t="s">
        <v>3831</v>
      </c>
      <c r="D3686" s="69" t="s">
        <v>32</v>
      </c>
      <c r="E3686" s="69" t="s">
        <v>3721</v>
      </c>
      <c r="F3686" s="69" t="s">
        <v>3832</v>
      </c>
      <c r="G3686" s="69" t="s">
        <v>3832</v>
      </c>
      <c r="H3686" s="47">
        <v>7</v>
      </c>
      <c r="I3686" s="48">
        <v>220</v>
      </c>
      <c r="J3686" s="48"/>
      <c r="K3686" s="49">
        <v>1527307</v>
      </c>
      <c r="L3686" s="49">
        <v>1617698.6069398012</v>
      </c>
      <c r="M3686" s="50">
        <f t="shared" si="67"/>
        <v>1</v>
      </c>
      <c r="N3686" s="68" t="s">
        <v>349</v>
      </c>
    </row>
    <row r="3687" spans="1:14" ht="95.25" customHeight="1" x14ac:dyDescent="0.25">
      <c r="A3687" s="86">
        <v>3679</v>
      </c>
      <c r="B3687" s="50" t="s">
        <v>3830</v>
      </c>
      <c r="C3687" s="69" t="s">
        <v>3831</v>
      </c>
      <c r="D3687" s="69" t="s">
        <v>29</v>
      </c>
      <c r="E3687" s="69" t="s">
        <v>3728</v>
      </c>
      <c r="F3687" s="69" t="s">
        <v>3833</v>
      </c>
      <c r="G3687" s="87" t="s">
        <v>3833</v>
      </c>
      <c r="H3687" s="47">
        <v>21</v>
      </c>
      <c r="I3687" s="48" t="s">
        <v>3527</v>
      </c>
      <c r="J3687" s="48"/>
      <c r="K3687" s="49">
        <v>1771000</v>
      </c>
      <c r="L3687" s="49">
        <v>1875814.2487989564</v>
      </c>
      <c r="M3687" s="50">
        <f t="shared" si="67"/>
        <v>2</v>
      </c>
      <c r="N3687" s="68" t="s">
        <v>349</v>
      </c>
    </row>
    <row r="3688" spans="1:14" ht="95.25" customHeight="1" x14ac:dyDescent="0.25">
      <c r="A3688" s="86">
        <v>3680</v>
      </c>
      <c r="B3688" s="50" t="s">
        <v>3830</v>
      </c>
      <c r="C3688" s="69" t="s">
        <v>3831</v>
      </c>
      <c r="D3688" s="69" t="s">
        <v>30</v>
      </c>
      <c r="E3688" s="69" t="s">
        <v>3984</v>
      </c>
      <c r="F3688" s="69" t="s">
        <v>3834</v>
      </c>
      <c r="G3688" s="87" t="s">
        <v>3834</v>
      </c>
      <c r="H3688" s="47" t="s">
        <v>3663</v>
      </c>
      <c r="I3688" s="48" t="s">
        <v>3835</v>
      </c>
      <c r="J3688" s="48"/>
      <c r="K3688" s="49">
        <v>1808950</v>
      </c>
      <c r="L3688" s="49">
        <v>1916010.2684160769</v>
      </c>
      <c r="M3688" s="50">
        <f t="shared" si="67"/>
        <v>3</v>
      </c>
      <c r="N3688" s="68" t="s">
        <v>349</v>
      </c>
    </row>
    <row r="3689" spans="1:14" ht="95.25" customHeight="1" x14ac:dyDescent="0.25">
      <c r="A3689" s="86">
        <v>3681</v>
      </c>
      <c r="B3689" s="50" t="s">
        <v>3830</v>
      </c>
      <c r="C3689" s="69" t="s">
        <v>3831</v>
      </c>
      <c r="D3689" s="69" t="s">
        <v>29</v>
      </c>
      <c r="E3689" s="69" t="s">
        <v>3748</v>
      </c>
      <c r="F3689" s="69" t="s">
        <v>3836</v>
      </c>
      <c r="G3689" s="87" t="s">
        <v>3836</v>
      </c>
      <c r="H3689" s="47">
        <v>7</v>
      </c>
      <c r="I3689" s="48" t="s">
        <v>3553</v>
      </c>
      <c r="J3689" s="48"/>
      <c r="K3689" s="49">
        <v>1834250</v>
      </c>
      <c r="L3689" s="49">
        <v>1992360.9329895996</v>
      </c>
      <c r="M3689" s="50">
        <f t="shared" si="67"/>
        <v>4</v>
      </c>
      <c r="N3689" s="68" t="s">
        <v>349</v>
      </c>
    </row>
    <row r="3690" spans="1:14" ht="95.25" customHeight="1" x14ac:dyDescent="0.25">
      <c r="A3690" s="86">
        <v>3682</v>
      </c>
      <c r="B3690" s="50" t="s">
        <v>3830</v>
      </c>
      <c r="C3690" s="69" t="s">
        <v>3831</v>
      </c>
      <c r="D3690" s="69" t="s">
        <v>31</v>
      </c>
      <c r="E3690" s="69" t="s">
        <v>3505</v>
      </c>
      <c r="F3690" s="69" t="s">
        <v>3837</v>
      </c>
      <c r="G3690" s="87" t="s">
        <v>3837</v>
      </c>
      <c r="H3690" s="47">
        <v>30</v>
      </c>
      <c r="I3690" s="48" t="s">
        <v>3507</v>
      </c>
      <c r="J3690" s="48"/>
      <c r="K3690" s="49">
        <v>2645306.0880998988</v>
      </c>
      <c r="L3690" s="49">
        <v>2618731.073167996</v>
      </c>
      <c r="M3690" s="50">
        <f t="shared" si="67"/>
        <v>5</v>
      </c>
      <c r="N3690" s="68" t="s">
        <v>349</v>
      </c>
    </row>
    <row r="3691" spans="1:14" ht="95.25" customHeight="1" x14ac:dyDescent="0.25">
      <c r="A3691" s="86">
        <v>3683</v>
      </c>
      <c r="B3691" s="50" t="s">
        <v>3830</v>
      </c>
      <c r="C3691" s="69" t="s">
        <v>3831</v>
      </c>
      <c r="D3691" s="69" t="s">
        <v>3517</v>
      </c>
      <c r="E3691" s="69" t="s">
        <v>3518</v>
      </c>
      <c r="F3691" s="69" t="s">
        <v>3838</v>
      </c>
      <c r="G3691" s="87" t="s">
        <v>3838</v>
      </c>
      <c r="H3691" s="47">
        <v>20</v>
      </c>
      <c r="I3691" s="48" t="s">
        <v>3538</v>
      </c>
      <c r="J3691" s="48"/>
      <c r="K3691" s="49">
        <v>3250000</v>
      </c>
      <c r="L3691" s="49">
        <v>3423112.1839282592</v>
      </c>
      <c r="M3691" s="50">
        <f t="shared" si="67"/>
        <v>6</v>
      </c>
      <c r="N3691" s="68" t="s">
        <v>349</v>
      </c>
    </row>
    <row r="3692" spans="1:14" ht="95.25" customHeight="1" x14ac:dyDescent="0.25">
      <c r="A3692" s="86">
        <v>3684</v>
      </c>
      <c r="B3692" s="50" t="s">
        <v>3830</v>
      </c>
      <c r="C3692" s="69" t="s">
        <v>3831</v>
      </c>
      <c r="D3692" s="69" t="s">
        <v>3566</v>
      </c>
      <c r="E3692" s="69" t="s">
        <v>3559</v>
      </c>
      <c r="F3692" s="69" t="s">
        <v>3839</v>
      </c>
      <c r="G3692" s="87">
        <v>418338</v>
      </c>
      <c r="H3692" s="47">
        <v>30</v>
      </c>
      <c r="I3692" s="48" t="s">
        <v>3527</v>
      </c>
      <c r="J3692" s="48"/>
      <c r="K3692" s="49">
        <v>3545708.75</v>
      </c>
      <c r="L3692" s="49">
        <v>4049100.0635236269</v>
      </c>
      <c r="M3692" s="50">
        <f t="shared" si="67"/>
        <v>7</v>
      </c>
      <c r="N3692" s="68" t="s">
        <v>349</v>
      </c>
    </row>
    <row r="3693" spans="1:14" ht="95.25" customHeight="1" x14ac:dyDescent="0.25">
      <c r="A3693" s="86">
        <v>3685</v>
      </c>
      <c r="B3693" s="50" t="s">
        <v>3830</v>
      </c>
      <c r="C3693" s="69" t="s">
        <v>3831</v>
      </c>
      <c r="D3693" s="69" t="s">
        <v>1334</v>
      </c>
      <c r="E3693" s="69" t="s">
        <v>3510</v>
      </c>
      <c r="F3693" s="69" t="s">
        <v>3840</v>
      </c>
      <c r="G3693" s="87" t="s">
        <v>3840</v>
      </c>
      <c r="H3693" s="47">
        <v>14</v>
      </c>
      <c r="I3693" s="48" t="s">
        <v>81</v>
      </c>
      <c r="J3693" s="48"/>
      <c r="K3693" s="49">
        <v>3827000</v>
      </c>
      <c r="L3693" s="49">
        <v>4053495.8385960502</v>
      </c>
      <c r="M3693" s="50">
        <f t="shared" si="67"/>
        <v>8</v>
      </c>
      <c r="N3693" s="68" t="s">
        <v>349</v>
      </c>
    </row>
    <row r="3694" spans="1:14" ht="95.25" customHeight="1" x14ac:dyDescent="0.25">
      <c r="A3694" s="86">
        <v>3686</v>
      </c>
      <c r="B3694" s="50" t="s">
        <v>3841</v>
      </c>
      <c r="C3694" s="69" t="s">
        <v>3842</v>
      </c>
      <c r="D3694" s="69" t="s">
        <v>1438</v>
      </c>
      <c r="E3694" s="69" t="s">
        <v>3523</v>
      </c>
      <c r="F3694" s="69" t="s">
        <v>3843</v>
      </c>
      <c r="G3694" s="69" t="s">
        <v>3843</v>
      </c>
      <c r="H3694" s="47">
        <v>30</v>
      </c>
      <c r="I3694" s="48"/>
      <c r="J3694" s="48"/>
      <c r="K3694" s="49">
        <v>1750000</v>
      </c>
      <c r="L3694" s="49">
        <v>1843214.2528844476</v>
      </c>
      <c r="M3694" s="50">
        <f t="shared" si="67"/>
        <v>1</v>
      </c>
      <c r="N3694" s="68" t="s">
        <v>349</v>
      </c>
    </row>
    <row r="3695" spans="1:14" ht="95.25" customHeight="1" x14ac:dyDescent="0.25">
      <c r="A3695" s="86">
        <v>3687</v>
      </c>
      <c r="B3695" s="50" t="s">
        <v>3841</v>
      </c>
      <c r="C3695" s="69" t="s">
        <v>3842</v>
      </c>
      <c r="D3695" s="69" t="s">
        <v>32</v>
      </c>
      <c r="E3695" s="69" t="s">
        <v>3721</v>
      </c>
      <c r="F3695" s="69" t="s">
        <v>3844</v>
      </c>
      <c r="G3695" s="87" t="s">
        <v>3844</v>
      </c>
      <c r="H3695" s="47">
        <v>7</v>
      </c>
      <c r="I3695" s="48">
        <v>230</v>
      </c>
      <c r="J3695" s="48"/>
      <c r="K3695" s="49">
        <v>2387921</v>
      </c>
      <c r="L3695" s="49">
        <v>2529246.8869600524</v>
      </c>
      <c r="M3695" s="50">
        <f t="shared" si="67"/>
        <v>2</v>
      </c>
      <c r="N3695" s="68" t="s">
        <v>349</v>
      </c>
    </row>
    <row r="3696" spans="1:14" ht="95.25" customHeight="1" x14ac:dyDescent="0.25">
      <c r="A3696" s="86">
        <v>3688</v>
      </c>
      <c r="B3696" s="50" t="s">
        <v>3841</v>
      </c>
      <c r="C3696" s="69" t="s">
        <v>3842</v>
      </c>
      <c r="D3696" s="69" t="s">
        <v>29</v>
      </c>
      <c r="E3696" s="69" t="s">
        <v>3810</v>
      </c>
      <c r="F3696" s="69" t="s">
        <v>3845</v>
      </c>
      <c r="G3696" s="87" t="s">
        <v>3845</v>
      </c>
      <c r="H3696" s="47">
        <v>7</v>
      </c>
      <c r="I3696" s="48" t="s">
        <v>3527</v>
      </c>
      <c r="J3696" s="48"/>
      <c r="K3696" s="49">
        <v>2403500</v>
      </c>
      <c r="L3696" s="49">
        <v>2545747.9090842977</v>
      </c>
      <c r="M3696" s="50">
        <f t="shared" si="67"/>
        <v>3</v>
      </c>
      <c r="N3696" s="68" t="s">
        <v>349</v>
      </c>
    </row>
    <row r="3697" spans="1:14" ht="95.25" customHeight="1" x14ac:dyDescent="0.25">
      <c r="A3697" s="86">
        <v>3689</v>
      </c>
      <c r="B3697" s="50" t="s">
        <v>3841</v>
      </c>
      <c r="C3697" s="69" t="s">
        <v>3842</v>
      </c>
      <c r="D3697" s="69" t="s">
        <v>30</v>
      </c>
      <c r="E3697" s="69" t="s">
        <v>3984</v>
      </c>
      <c r="F3697" s="69" t="s">
        <v>3846</v>
      </c>
      <c r="G3697" s="87" t="s">
        <v>3846</v>
      </c>
      <c r="H3697" s="47" t="s">
        <v>3663</v>
      </c>
      <c r="I3697" s="48" t="s">
        <v>3664</v>
      </c>
      <c r="J3697" s="48"/>
      <c r="K3697" s="49">
        <v>2593250</v>
      </c>
      <c r="L3697" s="49">
        <v>2746728.0071699005</v>
      </c>
      <c r="M3697" s="50">
        <f t="shared" si="67"/>
        <v>4</v>
      </c>
      <c r="N3697" s="68" t="s">
        <v>349</v>
      </c>
    </row>
    <row r="3698" spans="1:14" ht="95.25" customHeight="1" x14ac:dyDescent="0.25">
      <c r="A3698" s="86">
        <v>3690</v>
      </c>
      <c r="B3698" s="50" t="s">
        <v>3841</v>
      </c>
      <c r="C3698" s="69" t="s">
        <v>3842</v>
      </c>
      <c r="D3698" s="69" t="s">
        <v>42</v>
      </c>
      <c r="E3698" s="69" t="s">
        <v>3725</v>
      </c>
      <c r="F3698" s="69" t="s">
        <v>3847</v>
      </c>
      <c r="G3698" s="87" t="s">
        <v>3848</v>
      </c>
      <c r="H3698" s="47">
        <v>60</v>
      </c>
      <c r="I3698" s="48">
        <v>2.5</v>
      </c>
      <c r="J3698" s="48"/>
      <c r="K3698" s="49">
        <v>2616250</v>
      </c>
      <c r="L3698" s="49">
        <v>2771089.2311802767</v>
      </c>
      <c r="M3698" s="50">
        <f t="shared" si="67"/>
        <v>5</v>
      </c>
      <c r="N3698" s="68" t="s">
        <v>349</v>
      </c>
    </row>
    <row r="3699" spans="1:14" ht="95.25" customHeight="1" x14ac:dyDescent="0.25">
      <c r="A3699" s="86">
        <v>3691</v>
      </c>
      <c r="B3699" s="50" t="s">
        <v>3841</v>
      </c>
      <c r="C3699" s="69" t="s">
        <v>3842</v>
      </c>
      <c r="D3699" s="69" t="s">
        <v>36</v>
      </c>
      <c r="E3699" s="69" t="s">
        <v>3723</v>
      </c>
      <c r="F3699" s="69" t="s">
        <v>3849</v>
      </c>
      <c r="G3699" s="128" t="s">
        <v>3514</v>
      </c>
      <c r="H3699" s="47" t="s">
        <v>3515</v>
      </c>
      <c r="I3699" s="48" t="s">
        <v>3516</v>
      </c>
      <c r="J3699" s="48"/>
      <c r="K3699" s="49">
        <v>2853800</v>
      </c>
      <c r="L3699" s="49">
        <v>2853799.9999999995</v>
      </c>
      <c r="M3699" s="50">
        <f t="shared" si="67"/>
        <v>6</v>
      </c>
      <c r="N3699" s="68" t="s">
        <v>349</v>
      </c>
    </row>
    <row r="3700" spans="1:14" ht="95.25" customHeight="1" x14ac:dyDescent="0.25">
      <c r="A3700" s="86">
        <v>3692</v>
      </c>
      <c r="B3700" s="50" t="s">
        <v>3841</v>
      </c>
      <c r="C3700" s="69" t="s">
        <v>3831</v>
      </c>
      <c r="D3700" s="69" t="s">
        <v>29</v>
      </c>
      <c r="E3700" s="69" t="s">
        <v>3614</v>
      </c>
      <c r="F3700" s="69" t="s">
        <v>3850</v>
      </c>
      <c r="G3700" s="87" t="s">
        <v>3850</v>
      </c>
      <c r="H3700" s="47">
        <v>14</v>
      </c>
      <c r="I3700" s="48" t="s">
        <v>3527</v>
      </c>
      <c r="J3700" s="48"/>
      <c r="K3700" s="49">
        <v>3554650</v>
      </c>
      <c r="L3700" s="49">
        <v>3765027.1708036195</v>
      </c>
      <c r="M3700" s="50">
        <f t="shared" si="67"/>
        <v>7</v>
      </c>
      <c r="N3700" s="68" t="s">
        <v>349</v>
      </c>
    </row>
    <row r="3701" spans="1:14" ht="95.25" customHeight="1" x14ac:dyDescent="0.25">
      <c r="A3701" s="86">
        <v>3693</v>
      </c>
      <c r="B3701" s="50" t="s">
        <v>3841</v>
      </c>
      <c r="C3701" s="69" t="s">
        <v>3842</v>
      </c>
      <c r="D3701" s="69" t="s">
        <v>1593</v>
      </c>
      <c r="E3701" s="69" t="s">
        <v>3562</v>
      </c>
      <c r="F3701" s="69" t="s">
        <v>3851</v>
      </c>
      <c r="G3701" s="87" t="s">
        <v>3851</v>
      </c>
      <c r="H3701" s="47">
        <v>7</v>
      </c>
      <c r="I3701" s="48" t="s">
        <v>3587</v>
      </c>
      <c r="J3701" s="48"/>
      <c r="K3701" s="49">
        <v>3560950</v>
      </c>
      <c r="L3701" s="49">
        <v>3560950</v>
      </c>
      <c r="M3701" s="50">
        <f t="shared" si="67"/>
        <v>8</v>
      </c>
      <c r="N3701" s="68" t="s">
        <v>349</v>
      </c>
    </row>
    <row r="3702" spans="1:14" ht="95.25" customHeight="1" x14ac:dyDescent="0.25">
      <c r="A3702" s="86">
        <v>3694</v>
      </c>
      <c r="B3702" s="50" t="s">
        <v>3841</v>
      </c>
      <c r="C3702" s="69" t="s">
        <v>3842</v>
      </c>
      <c r="D3702" s="69" t="s">
        <v>31</v>
      </c>
      <c r="E3702" s="69" t="s">
        <v>3505</v>
      </c>
      <c r="F3702" s="69" t="s">
        <v>3852</v>
      </c>
      <c r="G3702" s="87" t="s">
        <v>3852</v>
      </c>
      <c r="H3702" s="47">
        <v>30</v>
      </c>
      <c r="I3702" s="48" t="s">
        <v>3507</v>
      </c>
      <c r="J3702" s="48"/>
      <c r="K3702" s="49">
        <v>3579535.5569106257</v>
      </c>
      <c r="L3702" s="49">
        <v>3543575.1773908008</v>
      </c>
      <c r="M3702" s="50">
        <f t="shared" si="67"/>
        <v>9</v>
      </c>
      <c r="N3702" s="68" t="s">
        <v>349</v>
      </c>
    </row>
    <row r="3703" spans="1:14" ht="95.25" customHeight="1" x14ac:dyDescent="0.25">
      <c r="A3703" s="86">
        <v>3695</v>
      </c>
      <c r="B3703" s="50" t="s">
        <v>3841</v>
      </c>
      <c r="C3703" s="69" t="s">
        <v>3842</v>
      </c>
      <c r="D3703" s="69" t="s">
        <v>41</v>
      </c>
      <c r="E3703" s="69" t="s">
        <v>3559</v>
      </c>
      <c r="F3703" s="69" t="s">
        <v>3853</v>
      </c>
      <c r="G3703" s="87">
        <v>418339</v>
      </c>
      <c r="H3703" s="47">
        <v>30</v>
      </c>
      <c r="I3703" s="48" t="s">
        <v>3527</v>
      </c>
      <c r="J3703" s="48"/>
      <c r="K3703" s="49">
        <v>3726320.85</v>
      </c>
      <c r="L3703" s="49">
        <v>4191615.0856867214</v>
      </c>
      <c r="M3703" s="50">
        <f t="shared" si="67"/>
        <v>10</v>
      </c>
      <c r="N3703" s="68" t="s">
        <v>349</v>
      </c>
    </row>
    <row r="3704" spans="1:14" ht="95.25" customHeight="1" x14ac:dyDescent="0.25">
      <c r="A3704" s="86">
        <v>3696</v>
      </c>
      <c r="B3704" s="50" t="s">
        <v>3841</v>
      </c>
      <c r="C3704" s="69" t="s">
        <v>3842</v>
      </c>
      <c r="D3704" s="69" t="s">
        <v>29</v>
      </c>
      <c r="E3704" s="69" t="s">
        <v>3620</v>
      </c>
      <c r="F3704" s="69" t="s">
        <v>3854</v>
      </c>
      <c r="G3704" s="87" t="s">
        <v>3854</v>
      </c>
      <c r="H3704" s="47">
        <v>14</v>
      </c>
      <c r="I3704" s="48" t="s">
        <v>3623</v>
      </c>
      <c r="J3704" s="48"/>
      <c r="K3704" s="49">
        <v>3862045</v>
      </c>
      <c r="L3704" s="49">
        <v>4415463.0391111961</v>
      </c>
      <c r="M3704" s="50">
        <f t="shared" si="67"/>
        <v>11</v>
      </c>
      <c r="N3704" s="68" t="s">
        <v>349</v>
      </c>
    </row>
    <row r="3705" spans="1:14" ht="95.25" customHeight="1" x14ac:dyDescent="0.25">
      <c r="A3705" s="86">
        <v>3697</v>
      </c>
      <c r="B3705" s="50" t="s">
        <v>3841</v>
      </c>
      <c r="C3705" s="69" t="s">
        <v>3842</v>
      </c>
      <c r="D3705" s="69" t="s">
        <v>35</v>
      </c>
      <c r="E3705" s="69" t="s">
        <v>3757</v>
      </c>
      <c r="F3705" s="69" t="s">
        <v>3855</v>
      </c>
      <c r="G3705" s="87" t="s">
        <v>3855</v>
      </c>
      <c r="H3705" s="47">
        <v>30</v>
      </c>
      <c r="I3705" s="48" t="s">
        <v>81</v>
      </c>
      <c r="J3705" s="48"/>
      <c r="K3705" s="49">
        <v>4053635</v>
      </c>
      <c r="L3705" s="49">
        <v>4634507.2407358056</v>
      </c>
      <c r="M3705" s="50">
        <f t="shared" si="67"/>
        <v>12</v>
      </c>
      <c r="N3705" s="68" t="s">
        <v>349</v>
      </c>
    </row>
    <row r="3706" spans="1:14" ht="95.25" customHeight="1" x14ac:dyDescent="0.25">
      <c r="A3706" s="86">
        <v>3698</v>
      </c>
      <c r="B3706" s="50" t="s">
        <v>3841</v>
      </c>
      <c r="C3706" s="69" t="s">
        <v>3842</v>
      </c>
      <c r="D3706" s="69" t="s">
        <v>1334</v>
      </c>
      <c r="E3706" s="69" t="s">
        <v>3510</v>
      </c>
      <c r="F3706" s="69" t="s">
        <v>3856</v>
      </c>
      <c r="G3706" s="87" t="s">
        <v>3856</v>
      </c>
      <c r="H3706" s="47">
        <v>14</v>
      </c>
      <c r="I3706" s="48" t="s">
        <v>81</v>
      </c>
      <c r="J3706" s="48"/>
      <c r="K3706" s="49">
        <v>4305000</v>
      </c>
      <c r="L3706" s="49">
        <v>4559785.6245508231</v>
      </c>
      <c r="M3706" s="50">
        <f t="shared" si="67"/>
        <v>13</v>
      </c>
      <c r="N3706" s="68" t="s">
        <v>349</v>
      </c>
    </row>
    <row r="3707" spans="1:14" ht="95.25" customHeight="1" x14ac:dyDescent="0.25">
      <c r="A3707" s="86">
        <v>3699</v>
      </c>
      <c r="B3707" s="50" t="s">
        <v>3841</v>
      </c>
      <c r="C3707" s="69" t="s">
        <v>3831</v>
      </c>
      <c r="D3707" s="69" t="s">
        <v>29</v>
      </c>
      <c r="E3707" s="69" t="s">
        <v>3748</v>
      </c>
      <c r="F3707" s="69" t="s">
        <v>3857</v>
      </c>
      <c r="G3707" s="87" t="s">
        <v>3857</v>
      </c>
      <c r="H3707" s="47">
        <v>5</v>
      </c>
      <c r="I3707" s="48" t="s">
        <v>3553</v>
      </c>
      <c r="J3707" s="48"/>
      <c r="K3707" s="49">
        <v>4389550</v>
      </c>
      <c r="L3707" s="49">
        <v>4767925.8189475248</v>
      </c>
      <c r="M3707" s="50">
        <f t="shared" si="67"/>
        <v>14</v>
      </c>
      <c r="N3707" s="68" t="s">
        <v>349</v>
      </c>
    </row>
    <row r="3708" spans="1:14" ht="95.25" customHeight="1" x14ac:dyDescent="0.25">
      <c r="A3708" s="86">
        <v>3700</v>
      </c>
      <c r="B3708" s="50" t="s">
        <v>3841</v>
      </c>
      <c r="C3708" s="69" t="s">
        <v>3842</v>
      </c>
      <c r="D3708" s="69" t="s">
        <v>1438</v>
      </c>
      <c r="E3708" s="69" t="s">
        <v>3725</v>
      </c>
      <c r="F3708" s="69" t="s">
        <v>3858</v>
      </c>
      <c r="G3708" s="87" t="s">
        <v>3859</v>
      </c>
      <c r="H3708" s="47">
        <v>90</v>
      </c>
      <c r="I3708" s="48"/>
      <c r="J3708" s="48"/>
      <c r="K3708" s="66">
        <v>4585000</v>
      </c>
      <c r="L3708" s="49">
        <v>4463278.5761703392</v>
      </c>
      <c r="M3708" s="50">
        <f t="shared" si="67"/>
        <v>15</v>
      </c>
      <c r="N3708" s="68" t="s">
        <v>349</v>
      </c>
    </row>
    <row r="3709" spans="1:14" ht="95.25" customHeight="1" x14ac:dyDescent="0.25">
      <c r="A3709" s="86">
        <v>3701</v>
      </c>
      <c r="B3709" s="50" t="s">
        <v>3841</v>
      </c>
      <c r="C3709" s="69" t="s">
        <v>3842</v>
      </c>
      <c r="D3709" s="69" t="s">
        <v>39</v>
      </c>
      <c r="E3709" s="69" t="s">
        <v>2146</v>
      </c>
      <c r="F3709" s="69" t="s">
        <v>3860</v>
      </c>
      <c r="G3709" s="87" t="s">
        <v>3861</v>
      </c>
      <c r="H3709" s="47" t="s">
        <v>3826</v>
      </c>
      <c r="I3709" s="48" t="s">
        <v>3741</v>
      </c>
      <c r="J3709" s="48"/>
      <c r="K3709" s="49">
        <v>4822500</v>
      </c>
      <c r="L3709" s="49">
        <v>5478995.6050312873</v>
      </c>
      <c r="M3709" s="50">
        <f t="shared" ref="M3709:M3774" si="68">IF(B3709=B3708,M3708+1,1)</f>
        <v>16</v>
      </c>
      <c r="N3709" s="68" t="s">
        <v>349</v>
      </c>
    </row>
    <row r="3710" spans="1:14" ht="95.25" customHeight="1" x14ac:dyDescent="0.25">
      <c r="A3710" s="86">
        <v>3702</v>
      </c>
      <c r="B3710" s="50" t="s">
        <v>3841</v>
      </c>
      <c r="C3710" s="69" t="s">
        <v>3842</v>
      </c>
      <c r="D3710" s="69" t="s">
        <v>29</v>
      </c>
      <c r="E3710" s="69" t="s">
        <v>3528</v>
      </c>
      <c r="F3710" s="69" t="s">
        <v>3862</v>
      </c>
      <c r="G3710" s="87" t="s">
        <v>3862</v>
      </c>
      <c r="H3710" s="47">
        <v>7</v>
      </c>
      <c r="I3710" s="48" t="s">
        <v>3527</v>
      </c>
      <c r="J3710" s="48"/>
      <c r="K3710" s="49">
        <v>4870250</v>
      </c>
      <c r="L3710" s="49">
        <v>5158489.1841971297</v>
      </c>
      <c r="M3710" s="50">
        <f t="shared" si="68"/>
        <v>17</v>
      </c>
      <c r="N3710" s="68" t="s">
        <v>349</v>
      </c>
    </row>
    <row r="3711" spans="1:14" ht="95.25" customHeight="1" x14ac:dyDescent="0.25">
      <c r="A3711" s="86">
        <v>3703</v>
      </c>
      <c r="B3711" s="50" t="s">
        <v>3841</v>
      </c>
      <c r="C3711" s="69" t="s">
        <v>3842</v>
      </c>
      <c r="D3711" s="69" t="s">
        <v>42</v>
      </c>
      <c r="E3711" s="69" t="s">
        <v>3725</v>
      </c>
      <c r="F3711" s="69" t="s">
        <v>3863</v>
      </c>
      <c r="G3711" s="87" t="s">
        <v>3864</v>
      </c>
      <c r="H3711" s="47">
        <v>60</v>
      </c>
      <c r="I3711" s="48">
        <v>3</v>
      </c>
      <c r="J3711" s="48"/>
      <c r="K3711" s="49">
        <v>5238365</v>
      </c>
      <c r="L3711" s="49">
        <v>5548390.574483199</v>
      </c>
      <c r="M3711" s="50">
        <f t="shared" si="68"/>
        <v>18</v>
      </c>
      <c r="N3711" s="68" t="s">
        <v>349</v>
      </c>
    </row>
    <row r="3712" spans="1:14" ht="95.25" customHeight="1" x14ac:dyDescent="0.25">
      <c r="A3712" s="86">
        <v>3704</v>
      </c>
      <c r="B3712" s="50" t="s">
        <v>3841</v>
      </c>
      <c r="C3712" s="69" t="s">
        <v>3842</v>
      </c>
      <c r="D3712" s="69" t="s">
        <v>29</v>
      </c>
      <c r="E3712" s="69" t="s">
        <v>3747</v>
      </c>
      <c r="F3712" s="69" t="s">
        <v>3865</v>
      </c>
      <c r="G3712" s="87" t="s">
        <v>3865</v>
      </c>
      <c r="H3712" s="47">
        <v>9</v>
      </c>
      <c r="I3712" s="48" t="s">
        <v>3623</v>
      </c>
      <c r="J3712" s="48"/>
      <c r="K3712" s="49">
        <v>5691235</v>
      </c>
      <c r="L3712" s="49">
        <v>6181815.0603587646</v>
      </c>
      <c r="M3712" s="50">
        <f t="shared" si="68"/>
        <v>19</v>
      </c>
      <c r="N3712" s="68" t="s">
        <v>349</v>
      </c>
    </row>
    <row r="3713" spans="1:14" ht="95.25" customHeight="1" x14ac:dyDescent="0.25">
      <c r="A3713" s="86">
        <v>3705</v>
      </c>
      <c r="B3713" s="50" t="s">
        <v>3841</v>
      </c>
      <c r="C3713" s="69" t="s">
        <v>3842</v>
      </c>
      <c r="D3713" s="69" t="s">
        <v>3517</v>
      </c>
      <c r="E3713" s="69" t="s">
        <v>3518</v>
      </c>
      <c r="F3713" s="69" t="s">
        <v>3866</v>
      </c>
      <c r="G3713" s="87" t="s">
        <v>3866</v>
      </c>
      <c r="H3713" s="47">
        <v>20</v>
      </c>
      <c r="I3713" s="48" t="s">
        <v>3538</v>
      </c>
      <c r="J3713" s="48"/>
      <c r="K3713" s="49">
        <v>5965000</v>
      </c>
      <c r="L3713" s="49">
        <v>6282727.4391175592</v>
      </c>
      <c r="M3713" s="50">
        <f t="shared" si="68"/>
        <v>20</v>
      </c>
      <c r="N3713" s="68" t="s">
        <v>349</v>
      </c>
    </row>
    <row r="3714" spans="1:14" ht="95.25" customHeight="1" x14ac:dyDescent="0.25">
      <c r="A3714" s="86">
        <v>3706</v>
      </c>
      <c r="B3714" s="50" t="s">
        <v>3867</v>
      </c>
      <c r="C3714" s="69" t="s">
        <v>3868</v>
      </c>
      <c r="D3714" s="69" t="s">
        <v>41</v>
      </c>
      <c r="E3714" s="69" t="s">
        <v>3652</v>
      </c>
      <c r="F3714" s="69" t="s">
        <v>3869</v>
      </c>
      <c r="G3714" s="87" t="s">
        <v>3870</v>
      </c>
      <c r="H3714" s="47">
        <v>90</v>
      </c>
      <c r="I3714" s="48" t="s">
        <v>3527</v>
      </c>
      <c r="J3714" s="48"/>
      <c r="K3714" s="49">
        <v>5438235</v>
      </c>
      <c r="L3714" s="49">
        <v>5765532.9178049108</v>
      </c>
      <c r="M3714" s="50">
        <f t="shared" si="68"/>
        <v>1</v>
      </c>
      <c r="N3714" s="68" t="s">
        <v>349</v>
      </c>
    </row>
    <row r="3715" spans="1:14" ht="95.25" customHeight="1" x14ac:dyDescent="0.25">
      <c r="A3715" s="86">
        <v>3707</v>
      </c>
      <c r="B3715" s="50" t="s">
        <v>3867</v>
      </c>
      <c r="C3715" s="69" t="s">
        <v>3868</v>
      </c>
      <c r="D3715" s="69" t="s">
        <v>39</v>
      </c>
      <c r="E3715" s="69" t="s">
        <v>2146</v>
      </c>
      <c r="F3715" s="69" t="s">
        <v>3871</v>
      </c>
      <c r="G3715" s="87" t="s">
        <v>3872</v>
      </c>
      <c r="H3715" s="47" t="s">
        <v>3826</v>
      </c>
      <c r="I3715" s="48" t="s">
        <v>3873</v>
      </c>
      <c r="J3715" s="48"/>
      <c r="K3715" s="49">
        <v>6720000</v>
      </c>
      <c r="L3715" s="49">
        <v>7634805.6953468639</v>
      </c>
      <c r="M3715" s="50">
        <f t="shared" si="68"/>
        <v>2</v>
      </c>
      <c r="N3715" s="68" t="s">
        <v>349</v>
      </c>
    </row>
    <row r="3716" spans="1:14" ht="95.25" customHeight="1" x14ac:dyDescent="0.25">
      <c r="A3716" s="86">
        <v>3708</v>
      </c>
      <c r="B3716" s="50" t="s">
        <v>3874</v>
      </c>
      <c r="C3716" s="69" t="s">
        <v>3875</v>
      </c>
      <c r="D3716" s="69" t="s">
        <v>29</v>
      </c>
      <c r="E3716" s="69" t="s">
        <v>3810</v>
      </c>
      <c r="F3716" s="69" t="s">
        <v>3876</v>
      </c>
      <c r="G3716" s="87" t="s">
        <v>3876</v>
      </c>
      <c r="H3716" s="47">
        <v>5</v>
      </c>
      <c r="I3716" s="48" t="s">
        <v>3553</v>
      </c>
      <c r="J3716" s="48"/>
      <c r="K3716" s="49">
        <v>385825</v>
      </c>
      <c r="L3716" s="49">
        <v>408659.53277405835</v>
      </c>
      <c r="M3716" s="50">
        <f t="shared" si="68"/>
        <v>1</v>
      </c>
      <c r="N3716" s="68" t="s">
        <v>349</v>
      </c>
    </row>
    <row r="3717" spans="1:14" ht="95.25" customHeight="1" x14ac:dyDescent="0.25">
      <c r="A3717" s="86">
        <v>3709</v>
      </c>
      <c r="B3717" s="50" t="s">
        <v>3874</v>
      </c>
      <c r="C3717" s="69" t="s">
        <v>3875</v>
      </c>
      <c r="D3717" s="69" t="s">
        <v>29</v>
      </c>
      <c r="E3717" s="69" t="s">
        <v>3728</v>
      </c>
      <c r="F3717" s="69" t="s">
        <v>3877</v>
      </c>
      <c r="G3717" s="69" t="s">
        <v>3877</v>
      </c>
      <c r="H3717" s="47">
        <v>21</v>
      </c>
      <c r="I3717" s="48" t="s">
        <v>3553</v>
      </c>
      <c r="J3717" s="48"/>
      <c r="K3717" s="49">
        <v>398475</v>
      </c>
      <c r="L3717" s="49">
        <v>422058.20597976516</v>
      </c>
      <c r="M3717" s="50">
        <f t="shared" si="68"/>
        <v>2</v>
      </c>
      <c r="N3717" s="68" t="s">
        <v>349</v>
      </c>
    </row>
    <row r="3718" spans="1:14" ht="95.25" customHeight="1" x14ac:dyDescent="0.25">
      <c r="A3718" s="86">
        <v>3710</v>
      </c>
      <c r="B3718" s="50" t="s">
        <v>3874</v>
      </c>
      <c r="C3718" s="69" t="s">
        <v>3875</v>
      </c>
      <c r="D3718" s="69" t="s">
        <v>29</v>
      </c>
      <c r="E3718" s="69" t="s">
        <v>3528</v>
      </c>
      <c r="F3718" s="69" t="s">
        <v>3878</v>
      </c>
      <c r="G3718" s="87" t="s">
        <v>3878</v>
      </c>
      <c r="H3718" s="47">
        <v>5</v>
      </c>
      <c r="I3718" s="48" t="s">
        <v>3553</v>
      </c>
      <c r="J3718" s="48"/>
      <c r="K3718" s="49">
        <v>436425</v>
      </c>
      <c r="L3718" s="49">
        <v>462254.22559688566</v>
      </c>
      <c r="M3718" s="50">
        <f t="shared" si="68"/>
        <v>3</v>
      </c>
      <c r="N3718" s="68" t="s">
        <v>349</v>
      </c>
    </row>
    <row r="3719" spans="1:14" ht="95.25" customHeight="1" x14ac:dyDescent="0.25">
      <c r="A3719" s="86">
        <v>3711</v>
      </c>
      <c r="B3719" s="50" t="s">
        <v>3874</v>
      </c>
      <c r="C3719" s="69" t="s">
        <v>3875</v>
      </c>
      <c r="D3719" s="69" t="s">
        <v>29</v>
      </c>
      <c r="E3719" s="69" t="s">
        <v>3525</v>
      </c>
      <c r="F3719" s="69" t="s">
        <v>3879</v>
      </c>
      <c r="G3719" s="87" t="s">
        <v>3880</v>
      </c>
      <c r="H3719" s="47">
        <v>14</v>
      </c>
      <c r="I3719" s="48" t="s">
        <v>3527</v>
      </c>
      <c r="J3719" s="48"/>
      <c r="K3719" s="49">
        <v>461725</v>
      </c>
      <c r="L3719" s="49">
        <v>489051.57200829935</v>
      </c>
      <c r="M3719" s="50">
        <f t="shared" si="68"/>
        <v>4</v>
      </c>
      <c r="N3719" s="68" t="s">
        <v>349</v>
      </c>
    </row>
    <row r="3720" spans="1:14" ht="95.25" customHeight="1" x14ac:dyDescent="0.25">
      <c r="A3720" s="86">
        <v>3712</v>
      </c>
      <c r="B3720" s="51" t="s">
        <v>3874</v>
      </c>
      <c r="C3720" s="69" t="s">
        <v>3875</v>
      </c>
      <c r="D3720" s="69" t="s">
        <v>3334</v>
      </c>
      <c r="E3720" s="69" t="s">
        <v>3881</v>
      </c>
      <c r="F3720" s="69" t="s">
        <v>3882</v>
      </c>
      <c r="G3720" s="87"/>
      <c r="H3720" s="47" t="s">
        <v>2279</v>
      </c>
      <c r="I3720" s="48" t="s">
        <v>3595</v>
      </c>
      <c r="J3720" s="48"/>
      <c r="K3720" s="97">
        <v>469000</v>
      </c>
      <c r="L3720" s="49">
        <v>529485.50814628927</v>
      </c>
      <c r="M3720" s="50">
        <f t="shared" si="68"/>
        <v>5</v>
      </c>
      <c r="N3720" s="68" t="s">
        <v>349</v>
      </c>
    </row>
    <row r="3721" spans="1:14" ht="95.25" customHeight="1" x14ac:dyDescent="0.25">
      <c r="A3721" s="86">
        <v>3713</v>
      </c>
      <c r="B3721" s="50" t="s">
        <v>3874</v>
      </c>
      <c r="C3721" s="69" t="s">
        <v>3875</v>
      </c>
      <c r="D3721" s="69" t="s">
        <v>3686</v>
      </c>
      <c r="E3721" s="69" t="s">
        <v>3883</v>
      </c>
      <c r="F3721" s="69" t="s">
        <v>3884</v>
      </c>
      <c r="G3721" s="87" t="s">
        <v>3884</v>
      </c>
      <c r="H3721" s="47">
        <v>60</v>
      </c>
      <c r="I3721" s="48" t="s">
        <v>176</v>
      </c>
      <c r="J3721" s="48"/>
      <c r="K3721" s="46">
        <v>545316.48</v>
      </c>
      <c r="L3721" s="49">
        <v>577590.3011230327</v>
      </c>
      <c r="M3721" s="50">
        <f t="shared" si="68"/>
        <v>6</v>
      </c>
      <c r="N3721" s="68" t="s">
        <v>349</v>
      </c>
    </row>
    <row r="3722" spans="1:14" ht="95.25" customHeight="1" x14ac:dyDescent="0.25">
      <c r="A3722" s="86">
        <v>3714</v>
      </c>
      <c r="B3722" s="50" t="s">
        <v>3874</v>
      </c>
      <c r="C3722" s="69" t="s">
        <v>3875</v>
      </c>
      <c r="D3722" s="69" t="s">
        <v>29</v>
      </c>
      <c r="E3722" s="69" t="s">
        <v>3885</v>
      </c>
      <c r="F3722" s="69" t="s">
        <v>3886</v>
      </c>
      <c r="G3722" s="69" t="s">
        <v>3887</v>
      </c>
      <c r="H3722" s="47">
        <v>5</v>
      </c>
      <c r="I3722" s="48" t="s">
        <v>3553</v>
      </c>
      <c r="J3722" s="48"/>
      <c r="K3722" s="49">
        <v>550710</v>
      </c>
      <c r="L3722" s="49">
        <v>545177.51113642938</v>
      </c>
      <c r="M3722" s="50">
        <f t="shared" si="68"/>
        <v>7</v>
      </c>
      <c r="N3722" s="68" t="s">
        <v>349</v>
      </c>
    </row>
    <row r="3723" spans="1:14" ht="95.25" customHeight="1" x14ac:dyDescent="0.25">
      <c r="A3723" s="86">
        <v>3715</v>
      </c>
      <c r="B3723" s="50" t="s">
        <v>3874</v>
      </c>
      <c r="C3723" s="69" t="s">
        <v>3875</v>
      </c>
      <c r="D3723" s="69" t="s">
        <v>1334</v>
      </c>
      <c r="E3723" s="69" t="s">
        <v>3888</v>
      </c>
      <c r="F3723" s="69" t="s">
        <v>3889</v>
      </c>
      <c r="G3723" s="87" t="s">
        <v>3889</v>
      </c>
      <c r="H3723" s="47">
        <v>14</v>
      </c>
      <c r="I3723" s="48" t="s">
        <v>81</v>
      </c>
      <c r="J3723" s="48"/>
      <c r="K3723" s="49">
        <v>598230</v>
      </c>
      <c r="L3723" s="49">
        <v>683954.34384826978</v>
      </c>
      <c r="M3723" s="50">
        <f t="shared" si="68"/>
        <v>8</v>
      </c>
      <c r="N3723" s="68" t="s">
        <v>349</v>
      </c>
    </row>
    <row r="3724" spans="1:14" ht="95.25" customHeight="1" x14ac:dyDescent="0.25">
      <c r="A3724" s="86">
        <v>3716</v>
      </c>
      <c r="B3724" s="50" t="s">
        <v>3874</v>
      </c>
      <c r="C3724" s="69" t="s">
        <v>3875</v>
      </c>
      <c r="D3724" s="69" t="s">
        <v>41</v>
      </c>
      <c r="E3724" s="69" t="s">
        <v>3652</v>
      </c>
      <c r="F3724" s="69" t="s">
        <v>3890</v>
      </c>
      <c r="G3724" s="87" t="s">
        <v>3891</v>
      </c>
      <c r="H3724" s="47">
        <v>30</v>
      </c>
      <c r="I3724" s="48" t="s">
        <v>3527</v>
      </c>
      <c r="J3724" s="48"/>
      <c r="K3724" s="49">
        <v>1345843.85</v>
      </c>
      <c r="L3724" s="49">
        <v>1399843.2192555945</v>
      </c>
      <c r="M3724" s="50">
        <f t="shared" si="68"/>
        <v>9</v>
      </c>
      <c r="N3724" s="68" t="s">
        <v>349</v>
      </c>
    </row>
    <row r="3725" spans="1:14" ht="95.25" customHeight="1" x14ac:dyDescent="0.25">
      <c r="A3725" s="86">
        <v>3717</v>
      </c>
      <c r="B3725" s="50" t="s">
        <v>3874</v>
      </c>
      <c r="C3725" s="69" t="s">
        <v>3875</v>
      </c>
      <c r="D3725" s="69" t="s">
        <v>41</v>
      </c>
      <c r="E3725" s="69" t="s">
        <v>3559</v>
      </c>
      <c r="F3725" s="69" t="s">
        <v>3892</v>
      </c>
      <c r="G3725" s="87">
        <v>418347</v>
      </c>
      <c r="H3725" s="47">
        <v>30</v>
      </c>
      <c r="I3725" s="48" t="s">
        <v>3553</v>
      </c>
      <c r="J3725" s="48"/>
      <c r="K3725" s="49">
        <v>1641396.15</v>
      </c>
      <c r="L3725" s="49">
        <v>1874428.4214636737</v>
      </c>
      <c r="M3725" s="50">
        <f t="shared" si="68"/>
        <v>10</v>
      </c>
      <c r="N3725" s="68" t="s">
        <v>349</v>
      </c>
    </row>
    <row r="3726" spans="1:14" ht="95.25" customHeight="1" x14ac:dyDescent="0.25">
      <c r="A3726" s="86">
        <v>3718</v>
      </c>
      <c r="B3726" s="50" t="s">
        <v>3893</v>
      </c>
      <c r="C3726" s="69" t="s">
        <v>3894</v>
      </c>
      <c r="D3726" s="69" t="s">
        <v>29</v>
      </c>
      <c r="E3726" s="69" t="s">
        <v>3810</v>
      </c>
      <c r="F3726" s="69" t="s">
        <v>3895</v>
      </c>
      <c r="G3726" s="87" t="s">
        <v>3896</v>
      </c>
      <c r="H3726" s="47">
        <v>14</v>
      </c>
      <c r="I3726" s="48" t="s">
        <v>3553</v>
      </c>
      <c r="J3726" s="48"/>
      <c r="K3726" s="49">
        <v>879175</v>
      </c>
      <c r="L3726" s="49">
        <v>931207.7877966247</v>
      </c>
      <c r="M3726" s="50">
        <f t="shared" si="68"/>
        <v>1</v>
      </c>
      <c r="N3726" s="68" t="s">
        <v>349</v>
      </c>
    </row>
    <row r="3727" spans="1:14" ht="95.25" customHeight="1" x14ac:dyDescent="0.25">
      <c r="A3727" s="86">
        <v>3719</v>
      </c>
      <c r="B3727" s="50" t="s">
        <v>3893</v>
      </c>
      <c r="C3727" s="69" t="s">
        <v>3894</v>
      </c>
      <c r="D3727" s="69" t="s">
        <v>32</v>
      </c>
      <c r="E3727" s="69" t="s">
        <v>3897</v>
      </c>
      <c r="F3727" s="69" t="s">
        <v>3898</v>
      </c>
      <c r="G3727" s="87"/>
      <c r="H3727" s="47" t="s">
        <v>3899</v>
      </c>
      <c r="I3727" s="48"/>
      <c r="J3727" s="48"/>
      <c r="K3727" s="49">
        <v>912525</v>
      </c>
      <c r="L3727" s="49">
        <v>958430.57821991958</v>
      </c>
      <c r="M3727" s="50">
        <f t="shared" si="68"/>
        <v>2</v>
      </c>
      <c r="N3727" s="68" t="s">
        <v>349</v>
      </c>
    </row>
    <row r="3728" spans="1:14" ht="95.25" customHeight="1" x14ac:dyDescent="0.25">
      <c r="A3728" s="86">
        <v>3720</v>
      </c>
      <c r="B3728" s="129" t="s">
        <v>3893</v>
      </c>
      <c r="C3728" s="130" t="s">
        <v>3894</v>
      </c>
      <c r="D3728" s="130" t="s">
        <v>39</v>
      </c>
      <c r="E3728" s="69" t="s">
        <v>3900</v>
      </c>
      <c r="F3728" s="69" t="s">
        <v>3901</v>
      </c>
      <c r="G3728" s="87" t="s">
        <v>3901</v>
      </c>
      <c r="H3728" s="47" t="s">
        <v>964</v>
      </c>
      <c r="I3728" s="48" t="s">
        <v>81</v>
      </c>
      <c r="J3728" s="48"/>
      <c r="K3728" s="49">
        <v>990652.18</v>
      </c>
      <c r="L3728" s="49">
        <v>1049282.5944933647</v>
      </c>
      <c r="M3728" s="50">
        <f t="shared" si="68"/>
        <v>3</v>
      </c>
      <c r="N3728" s="68" t="s">
        <v>349</v>
      </c>
    </row>
    <row r="3729" spans="1:14" ht="95.25" customHeight="1" x14ac:dyDescent="0.25">
      <c r="A3729" s="86">
        <v>3721</v>
      </c>
      <c r="B3729" s="50" t="s">
        <v>3893</v>
      </c>
      <c r="C3729" s="69" t="s">
        <v>3894</v>
      </c>
      <c r="D3729" s="69" t="s">
        <v>29</v>
      </c>
      <c r="E3729" s="69" t="s">
        <v>3528</v>
      </c>
      <c r="F3729" s="69" t="s">
        <v>3902</v>
      </c>
      <c r="G3729" s="87" t="s">
        <v>3902</v>
      </c>
      <c r="H3729" s="47">
        <v>7</v>
      </c>
      <c r="I3729" s="48" t="s">
        <v>3553</v>
      </c>
      <c r="J3729" s="48"/>
      <c r="K3729" s="49">
        <v>1043625</v>
      </c>
      <c r="L3729" s="49">
        <v>1105390.5394708135</v>
      </c>
      <c r="M3729" s="50">
        <f t="shared" si="68"/>
        <v>4</v>
      </c>
      <c r="N3729" s="68" t="s">
        <v>349</v>
      </c>
    </row>
    <row r="3730" spans="1:14" ht="95.25" customHeight="1" x14ac:dyDescent="0.25">
      <c r="A3730" s="86">
        <v>3722</v>
      </c>
      <c r="B3730" s="50" t="s">
        <v>3893</v>
      </c>
      <c r="C3730" s="69" t="s">
        <v>3894</v>
      </c>
      <c r="D3730" s="69" t="s">
        <v>29</v>
      </c>
      <c r="E3730" s="69" t="s">
        <v>3728</v>
      </c>
      <c r="F3730" s="69" t="s">
        <v>3903</v>
      </c>
      <c r="G3730" s="69" t="s">
        <v>3903</v>
      </c>
      <c r="H3730" s="47">
        <v>21</v>
      </c>
      <c r="I3730" s="48" t="s">
        <v>3553</v>
      </c>
      <c r="J3730" s="48"/>
      <c r="K3730" s="49">
        <v>1125850</v>
      </c>
      <c r="L3730" s="49">
        <v>1192481.9153079081</v>
      </c>
      <c r="M3730" s="50">
        <f t="shared" si="68"/>
        <v>5</v>
      </c>
      <c r="N3730" s="68" t="s">
        <v>349</v>
      </c>
    </row>
    <row r="3731" spans="1:14" ht="95.25" customHeight="1" x14ac:dyDescent="0.25">
      <c r="A3731" s="86">
        <v>3723</v>
      </c>
      <c r="B3731" s="50" t="s">
        <v>3893</v>
      </c>
      <c r="C3731" s="69" t="s">
        <v>3894</v>
      </c>
      <c r="D3731" s="69" t="s">
        <v>9</v>
      </c>
      <c r="E3731" s="69" t="s">
        <v>3904</v>
      </c>
      <c r="F3731" s="69" t="s">
        <v>3901</v>
      </c>
      <c r="G3731" s="87" t="s">
        <v>3901</v>
      </c>
      <c r="H3731" s="47">
        <v>10</v>
      </c>
      <c r="I3731" s="48" t="s">
        <v>81</v>
      </c>
      <c r="J3731" s="48"/>
      <c r="K3731" s="49">
        <v>1299000</v>
      </c>
      <c r="L3731" s="49">
        <v>1375879.5647599348</v>
      </c>
      <c r="M3731" s="50">
        <f t="shared" si="68"/>
        <v>6</v>
      </c>
      <c r="N3731" s="68" t="s">
        <v>349</v>
      </c>
    </row>
    <row r="3732" spans="1:14" ht="95.25" customHeight="1" x14ac:dyDescent="0.25">
      <c r="A3732" s="86">
        <v>3724</v>
      </c>
      <c r="B3732" s="50" t="s">
        <v>3893</v>
      </c>
      <c r="C3732" s="69" t="s">
        <v>3894</v>
      </c>
      <c r="D3732" s="69" t="s">
        <v>29</v>
      </c>
      <c r="E3732" s="69" t="s">
        <v>3885</v>
      </c>
      <c r="F3732" s="69" t="s">
        <v>3905</v>
      </c>
      <c r="G3732" s="87" t="s">
        <v>3906</v>
      </c>
      <c r="H3732" s="47">
        <v>5</v>
      </c>
      <c r="I3732" s="48" t="s">
        <v>3553</v>
      </c>
      <c r="J3732" s="48"/>
      <c r="K3732" s="49">
        <v>1537665.69</v>
      </c>
      <c r="L3732" s="49">
        <v>1522218.1435493825</v>
      </c>
      <c r="M3732" s="50">
        <f t="shared" si="68"/>
        <v>7</v>
      </c>
      <c r="N3732" s="68" t="s">
        <v>349</v>
      </c>
    </row>
    <row r="3733" spans="1:14" ht="95.25" customHeight="1" x14ac:dyDescent="0.25">
      <c r="A3733" s="86">
        <v>3725</v>
      </c>
      <c r="B3733" s="51" t="s">
        <v>3893</v>
      </c>
      <c r="C3733" s="69" t="s">
        <v>3894</v>
      </c>
      <c r="D3733" s="69" t="s">
        <v>3334</v>
      </c>
      <c r="E3733" s="69" t="s">
        <v>3881</v>
      </c>
      <c r="F3733" s="69" t="s">
        <v>3907</v>
      </c>
      <c r="G3733" s="87"/>
      <c r="H3733" s="47" t="s">
        <v>2279</v>
      </c>
      <c r="I3733" s="48" t="s">
        <v>3595</v>
      </c>
      <c r="J3733" s="48"/>
      <c r="K3733" s="97">
        <v>1699999</v>
      </c>
      <c r="L3733" s="49">
        <v>1919242.7171922892</v>
      </c>
      <c r="M3733" s="50">
        <f t="shared" si="68"/>
        <v>8</v>
      </c>
      <c r="N3733" s="68" t="s">
        <v>349</v>
      </c>
    </row>
    <row r="3734" spans="1:14" ht="95.25" customHeight="1" x14ac:dyDescent="0.25">
      <c r="A3734" s="86">
        <v>3726</v>
      </c>
      <c r="B3734" s="50" t="s">
        <v>3908</v>
      </c>
      <c r="C3734" s="69" t="s">
        <v>3909</v>
      </c>
      <c r="D3734" s="69" t="s">
        <v>29</v>
      </c>
      <c r="E3734" s="69" t="s">
        <v>3728</v>
      </c>
      <c r="F3734" s="69" t="s">
        <v>3910</v>
      </c>
      <c r="G3734" s="87" t="s">
        <v>3910</v>
      </c>
      <c r="H3734" s="47">
        <v>30</v>
      </c>
      <c r="I3734" s="48" t="s">
        <v>3527</v>
      </c>
      <c r="J3734" s="48"/>
      <c r="K3734" s="49">
        <v>4617250</v>
      </c>
      <c r="L3734" s="49">
        <v>4617250</v>
      </c>
      <c r="M3734" s="50">
        <f t="shared" si="68"/>
        <v>1</v>
      </c>
      <c r="N3734" s="68" t="s">
        <v>349</v>
      </c>
    </row>
    <row r="3735" spans="1:14" ht="95.25" customHeight="1" x14ac:dyDescent="0.25">
      <c r="A3735" s="86">
        <v>3727</v>
      </c>
      <c r="B3735" s="50" t="s">
        <v>3908</v>
      </c>
      <c r="C3735" s="69" t="s">
        <v>3909</v>
      </c>
      <c r="D3735" s="69" t="s">
        <v>35</v>
      </c>
      <c r="E3735" s="69" t="s">
        <v>3667</v>
      </c>
      <c r="F3735" s="69" t="s">
        <v>3911</v>
      </c>
      <c r="G3735" s="87" t="s">
        <v>3911</v>
      </c>
      <c r="H3735" s="47">
        <v>30</v>
      </c>
      <c r="I3735" s="48" t="s">
        <v>81</v>
      </c>
      <c r="J3735" s="48"/>
      <c r="K3735" s="49">
        <v>8596917</v>
      </c>
      <c r="L3735" s="49">
        <v>9828826.2471842524</v>
      </c>
      <c r="M3735" s="50">
        <f t="shared" si="68"/>
        <v>2</v>
      </c>
      <c r="N3735" s="68" t="s">
        <v>349</v>
      </c>
    </row>
    <row r="3736" spans="1:14" ht="95.25" customHeight="1" x14ac:dyDescent="0.25">
      <c r="A3736" s="86">
        <v>3728</v>
      </c>
      <c r="B3736" s="50" t="s">
        <v>3908</v>
      </c>
      <c r="C3736" s="69" t="s">
        <v>3909</v>
      </c>
      <c r="D3736" s="69" t="s">
        <v>1334</v>
      </c>
      <c r="E3736" s="69" t="s">
        <v>3912</v>
      </c>
      <c r="F3736" s="69" t="s">
        <v>3913</v>
      </c>
      <c r="G3736" s="87" t="s">
        <v>3913</v>
      </c>
      <c r="H3736" s="47">
        <v>60</v>
      </c>
      <c r="I3736" s="48" t="s">
        <v>81</v>
      </c>
      <c r="J3736" s="48"/>
      <c r="K3736" s="49">
        <v>9952840</v>
      </c>
      <c r="L3736" s="49">
        <v>11379048.44562595</v>
      </c>
      <c r="M3736" s="50">
        <f t="shared" si="68"/>
        <v>3</v>
      </c>
      <c r="N3736" s="68" t="s">
        <v>349</v>
      </c>
    </row>
    <row r="3737" spans="1:14" ht="95.25" customHeight="1" x14ac:dyDescent="0.25">
      <c r="A3737" s="86">
        <v>3729</v>
      </c>
      <c r="B3737" s="50" t="s">
        <v>3908</v>
      </c>
      <c r="C3737" s="69" t="s">
        <v>3909</v>
      </c>
      <c r="D3737" s="69" t="s">
        <v>35</v>
      </c>
      <c r="E3737" s="69" t="s">
        <v>3667</v>
      </c>
      <c r="F3737" s="69" t="s">
        <v>3914</v>
      </c>
      <c r="G3737" s="87" t="s">
        <v>3914</v>
      </c>
      <c r="H3737" s="47">
        <v>30</v>
      </c>
      <c r="I3737" s="48" t="s">
        <v>81</v>
      </c>
      <c r="J3737" s="48"/>
      <c r="K3737" s="49">
        <v>10344922</v>
      </c>
      <c r="L3737" s="49">
        <v>11827314.475488573</v>
      </c>
      <c r="M3737" s="50">
        <f t="shared" si="68"/>
        <v>4</v>
      </c>
      <c r="N3737" s="68" t="s">
        <v>349</v>
      </c>
    </row>
    <row r="3738" spans="1:14" ht="95.25" customHeight="1" x14ac:dyDescent="0.25">
      <c r="A3738" s="86">
        <v>3730</v>
      </c>
      <c r="B3738" s="50" t="s">
        <v>3908</v>
      </c>
      <c r="C3738" s="69" t="s">
        <v>3909</v>
      </c>
      <c r="D3738" s="69" t="s">
        <v>1334</v>
      </c>
      <c r="E3738" s="69" t="s">
        <v>3912</v>
      </c>
      <c r="F3738" s="69" t="s">
        <v>3915</v>
      </c>
      <c r="G3738" s="87" t="s">
        <v>3915</v>
      </c>
      <c r="H3738" s="47">
        <v>60</v>
      </c>
      <c r="I3738" s="48" t="s">
        <v>81</v>
      </c>
      <c r="J3738" s="48"/>
      <c r="K3738" s="49">
        <v>12380240</v>
      </c>
      <c r="L3738" s="49">
        <v>14154286.688872343</v>
      </c>
      <c r="M3738" s="50">
        <f t="shared" si="68"/>
        <v>5</v>
      </c>
      <c r="N3738" s="68" t="s">
        <v>349</v>
      </c>
    </row>
    <row r="3739" spans="1:14" ht="95.25" customHeight="1" x14ac:dyDescent="0.25">
      <c r="A3739" s="86">
        <v>3731</v>
      </c>
      <c r="B3739" s="50" t="s">
        <v>3916</v>
      </c>
      <c r="C3739" s="69" t="s">
        <v>3917</v>
      </c>
      <c r="D3739" s="69" t="s">
        <v>39</v>
      </c>
      <c r="E3739" s="69" t="s">
        <v>3673</v>
      </c>
      <c r="F3739" s="69" t="s">
        <v>3918</v>
      </c>
      <c r="G3739" s="69" t="s">
        <v>3918</v>
      </c>
      <c r="H3739" s="47">
        <v>60</v>
      </c>
      <c r="I3739" s="48" t="s">
        <v>81</v>
      </c>
      <c r="J3739" s="48"/>
      <c r="K3739" s="49">
        <v>10070380</v>
      </c>
      <c r="L3739" s="49">
        <v>11513431.531689717</v>
      </c>
      <c r="M3739" s="50">
        <f t="shared" si="68"/>
        <v>1</v>
      </c>
      <c r="N3739" s="68" t="s">
        <v>349</v>
      </c>
    </row>
    <row r="3740" spans="1:14" ht="95.25" customHeight="1" x14ac:dyDescent="0.25">
      <c r="A3740" s="86">
        <v>3732</v>
      </c>
      <c r="B3740" s="50" t="s">
        <v>3916</v>
      </c>
      <c r="C3740" s="69" t="s">
        <v>3917</v>
      </c>
      <c r="D3740" s="69" t="s">
        <v>1334</v>
      </c>
      <c r="E3740" s="69" t="s">
        <v>3912</v>
      </c>
      <c r="F3740" s="69" t="s">
        <v>3919</v>
      </c>
      <c r="G3740" s="87" t="s">
        <v>3919</v>
      </c>
      <c r="H3740" s="47">
        <v>60</v>
      </c>
      <c r="I3740" s="48" t="s">
        <v>81</v>
      </c>
      <c r="J3740" s="48"/>
      <c r="K3740" s="49">
        <v>12744300</v>
      </c>
      <c r="L3740" s="49">
        <v>14570515.26052773</v>
      </c>
      <c r="M3740" s="50">
        <f t="shared" si="68"/>
        <v>2</v>
      </c>
      <c r="N3740" s="68" t="s">
        <v>349</v>
      </c>
    </row>
    <row r="3741" spans="1:14" ht="95.25" customHeight="1" x14ac:dyDescent="0.25">
      <c r="A3741" s="86">
        <v>3733</v>
      </c>
      <c r="B3741" s="50" t="s">
        <v>3916</v>
      </c>
      <c r="C3741" s="69" t="s">
        <v>3917</v>
      </c>
      <c r="D3741" s="69" t="s">
        <v>39</v>
      </c>
      <c r="E3741" s="69" t="s">
        <v>3673</v>
      </c>
      <c r="F3741" s="69" t="s">
        <v>3920</v>
      </c>
      <c r="G3741" s="87" t="s">
        <v>3921</v>
      </c>
      <c r="H3741" s="47">
        <v>60</v>
      </c>
      <c r="I3741" s="48" t="s">
        <v>81</v>
      </c>
      <c r="J3741" s="48"/>
      <c r="K3741" s="49">
        <v>13193895</v>
      </c>
      <c r="L3741" s="49">
        <v>15084535.70955647</v>
      </c>
      <c r="M3741" s="50">
        <f t="shared" si="68"/>
        <v>3</v>
      </c>
      <c r="N3741" s="68" t="s">
        <v>349</v>
      </c>
    </row>
    <row r="3742" spans="1:14" ht="95.25" customHeight="1" x14ac:dyDescent="0.25">
      <c r="A3742" s="86">
        <v>3734</v>
      </c>
      <c r="B3742" s="50" t="s">
        <v>3916</v>
      </c>
      <c r="C3742" s="69" t="s">
        <v>3917</v>
      </c>
      <c r="D3742" s="69" t="s">
        <v>1334</v>
      </c>
      <c r="E3742" s="69" t="s">
        <v>3912</v>
      </c>
      <c r="F3742" s="69" t="s">
        <v>3922</v>
      </c>
      <c r="G3742" s="87" t="s">
        <v>3922</v>
      </c>
      <c r="H3742" s="47">
        <v>60</v>
      </c>
      <c r="I3742" s="48" t="s">
        <v>81</v>
      </c>
      <c r="J3742" s="48"/>
      <c r="K3742" s="49">
        <v>15110428</v>
      </c>
      <c r="L3742" s="49">
        <v>17275701.432570286</v>
      </c>
      <c r="M3742" s="50">
        <f t="shared" si="68"/>
        <v>4</v>
      </c>
      <c r="N3742" s="68" t="s">
        <v>349</v>
      </c>
    </row>
    <row r="3743" spans="1:14" ht="95.25" customHeight="1" x14ac:dyDescent="0.25">
      <c r="A3743" s="86">
        <v>3735</v>
      </c>
      <c r="B3743" s="50" t="s">
        <v>3923</v>
      </c>
      <c r="C3743" s="69" t="s">
        <v>3924</v>
      </c>
      <c r="D3743" s="69" t="s">
        <v>31</v>
      </c>
      <c r="E3743" s="69" t="s">
        <v>3505</v>
      </c>
      <c r="F3743" s="69" t="s">
        <v>3925</v>
      </c>
      <c r="G3743" s="87" t="s">
        <v>3925</v>
      </c>
      <c r="H3743" s="47">
        <v>60</v>
      </c>
      <c r="I3743" s="48" t="s">
        <v>3507</v>
      </c>
      <c r="J3743" s="48"/>
      <c r="K3743" s="49">
        <v>6579010.1439359374</v>
      </c>
      <c r="L3743" s="49">
        <v>6512916.7365987841</v>
      </c>
      <c r="M3743" s="50">
        <f t="shared" si="68"/>
        <v>1</v>
      </c>
      <c r="N3743" s="68" t="s">
        <v>349</v>
      </c>
    </row>
    <row r="3744" spans="1:14" ht="95.25" customHeight="1" x14ac:dyDescent="0.25">
      <c r="A3744" s="86">
        <v>3736</v>
      </c>
      <c r="B3744" s="50" t="s">
        <v>3923</v>
      </c>
      <c r="C3744" s="69" t="s">
        <v>3924</v>
      </c>
      <c r="D3744" s="69" t="s">
        <v>36</v>
      </c>
      <c r="E3744" s="69" t="s">
        <v>3926</v>
      </c>
      <c r="F3744" s="69" t="s">
        <v>3927</v>
      </c>
      <c r="G3744" s="128" t="s">
        <v>3514</v>
      </c>
      <c r="H3744" s="47" t="s">
        <v>3515</v>
      </c>
      <c r="I3744" s="48" t="s">
        <v>3516</v>
      </c>
      <c r="J3744" s="48"/>
      <c r="K3744" s="49">
        <v>7692400</v>
      </c>
      <c r="L3744" s="49">
        <v>8602713.4164137095</v>
      </c>
      <c r="M3744" s="50">
        <f t="shared" si="68"/>
        <v>2</v>
      </c>
      <c r="N3744" s="68" t="s">
        <v>349</v>
      </c>
    </row>
    <row r="3745" spans="1:14" ht="95.25" customHeight="1" x14ac:dyDescent="0.25">
      <c r="A3745" s="86">
        <v>3737</v>
      </c>
      <c r="B3745" s="50" t="s">
        <v>3928</v>
      </c>
      <c r="C3745" s="69" t="s">
        <v>3929</v>
      </c>
      <c r="D3745" s="69" t="s">
        <v>31</v>
      </c>
      <c r="E3745" s="69" t="s">
        <v>3505</v>
      </c>
      <c r="F3745" s="69" t="s">
        <v>3930</v>
      </c>
      <c r="G3745" s="87" t="s">
        <v>3930</v>
      </c>
      <c r="H3745" s="47">
        <v>60</v>
      </c>
      <c r="I3745" s="48" t="s">
        <v>3507</v>
      </c>
      <c r="J3745" s="48"/>
      <c r="K3745" s="49">
        <v>9293570.9503771886</v>
      </c>
      <c r="L3745" s="49">
        <v>9200206.7881397773</v>
      </c>
      <c r="M3745" s="50">
        <f t="shared" si="68"/>
        <v>1</v>
      </c>
      <c r="N3745" s="68" t="s">
        <v>349</v>
      </c>
    </row>
    <row r="3746" spans="1:14" ht="95.25" customHeight="1" x14ac:dyDescent="0.25">
      <c r="A3746" s="86">
        <v>3738</v>
      </c>
      <c r="B3746" s="50" t="s">
        <v>3928</v>
      </c>
      <c r="C3746" s="69" t="s">
        <v>3929</v>
      </c>
      <c r="D3746" s="69" t="s">
        <v>36</v>
      </c>
      <c r="E3746" s="69" t="s">
        <v>3926</v>
      </c>
      <c r="F3746" s="69" t="s">
        <v>3931</v>
      </c>
      <c r="G3746" s="128" t="s">
        <v>3514</v>
      </c>
      <c r="H3746" s="47" t="s">
        <v>3515</v>
      </c>
      <c r="I3746" s="48" t="s">
        <v>3516</v>
      </c>
      <c r="J3746" s="48"/>
      <c r="K3746" s="49">
        <v>10418700</v>
      </c>
      <c r="L3746" s="49">
        <v>11602104.959468132</v>
      </c>
      <c r="M3746" s="50">
        <f t="shared" si="68"/>
        <v>2</v>
      </c>
      <c r="N3746" s="68" t="s">
        <v>349</v>
      </c>
    </row>
    <row r="3747" spans="1:14" ht="95.25" customHeight="1" x14ac:dyDescent="0.25">
      <c r="A3747" s="86">
        <v>3739</v>
      </c>
      <c r="B3747" s="50" t="s">
        <v>3932</v>
      </c>
      <c r="C3747" s="69" t="s">
        <v>3933</v>
      </c>
      <c r="D3747" s="69" t="s">
        <v>29</v>
      </c>
      <c r="E3747" s="69" t="s">
        <v>3528</v>
      </c>
      <c r="F3747" s="69" t="s">
        <v>3934</v>
      </c>
      <c r="G3747" s="87" t="s">
        <v>3934</v>
      </c>
      <c r="H3747" s="47">
        <v>21</v>
      </c>
      <c r="I3747" s="48" t="s">
        <v>3527</v>
      </c>
      <c r="J3747" s="48"/>
      <c r="K3747" s="49">
        <v>3795000</v>
      </c>
      <c r="L3747" s="49">
        <v>4019601.9617120493</v>
      </c>
      <c r="M3747" s="50">
        <f t="shared" si="68"/>
        <v>1</v>
      </c>
      <c r="N3747" s="68" t="s">
        <v>349</v>
      </c>
    </row>
    <row r="3748" spans="1:14" ht="95.25" customHeight="1" x14ac:dyDescent="0.25">
      <c r="A3748" s="86">
        <v>3740</v>
      </c>
      <c r="B3748" s="50" t="s">
        <v>3932</v>
      </c>
      <c r="C3748" s="69" t="s">
        <v>3933</v>
      </c>
      <c r="D3748" s="69" t="s">
        <v>29</v>
      </c>
      <c r="E3748" s="69" t="s">
        <v>3728</v>
      </c>
      <c r="F3748" s="69" t="s">
        <v>3935</v>
      </c>
      <c r="G3748" s="87" t="s">
        <v>3935</v>
      </c>
      <c r="H3748" s="47">
        <v>30</v>
      </c>
      <c r="I3748" s="48" t="s">
        <v>3527</v>
      </c>
      <c r="J3748" s="48"/>
      <c r="K3748" s="49">
        <v>3921500</v>
      </c>
      <c r="L3748" s="49">
        <v>4153588.6937691174</v>
      </c>
      <c r="M3748" s="50">
        <f t="shared" si="68"/>
        <v>2</v>
      </c>
      <c r="N3748" s="68" t="s">
        <v>349</v>
      </c>
    </row>
    <row r="3749" spans="1:14" ht="95.25" customHeight="1" x14ac:dyDescent="0.25">
      <c r="A3749" s="86">
        <v>3741</v>
      </c>
      <c r="B3749" s="50" t="s">
        <v>3932</v>
      </c>
      <c r="C3749" s="69" t="s">
        <v>3933</v>
      </c>
      <c r="D3749" s="69" t="s">
        <v>29</v>
      </c>
      <c r="E3749" s="69" t="s">
        <v>3614</v>
      </c>
      <c r="F3749" s="69" t="s">
        <v>3936</v>
      </c>
      <c r="G3749" s="87" t="s">
        <v>3936</v>
      </c>
      <c r="H3749" s="47">
        <v>60</v>
      </c>
      <c r="I3749" s="48" t="s">
        <v>3527</v>
      </c>
      <c r="J3749" s="48"/>
      <c r="K3749" s="49">
        <v>4146037.5</v>
      </c>
      <c r="L3749" s="49">
        <v>4391415.1431704136</v>
      </c>
      <c r="M3749" s="50">
        <f t="shared" si="68"/>
        <v>3</v>
      </c>
      <c r="N3749" s="68" t="s">
        <v>349</v>
      </c>
    </row>
    <row r="3750" spans="1:14" ht="95.25" customHeight="1" x14ac:dyDescent="0.25">
      <c r="A3750" s="86">
        <v>3742</v>
      </c>
      <c r="B3750" s="50" t="s">
        <v>3932</v>
      </c>
      <c r="C3750" s="69" t="s">
        <v>3933</v>
      </c>
      <c r="D3750" s="69" t="s">
        <v>29</v>
      </c>
      <c r="E3750" s="69" t="s">
        <v>3620</v>
      </c>
      <c r="F3750" s="69" t="s">
        <v>3937</v>
      </c>
      <c r="G3750" s="87" t="s">
        <v>3937</v>
      </c>
      <c r="H3750" s="47">
        <v>21</v>
      </c>
      <c r="I3750" s="48" t="s">
        <v>3553</v>
      </c>
      <c r="J3750" s="48"/>
      <c r="K3750" s="49">
        <v>5060000</v>
      </c>
      <c r="L3750" s="49">
        <v>5359469.2822827324</v>
      </c>
      <c r="M3750" s="50">
        <f t="shared" si="68"/>
        <v>4</v>
      </c>
      <c r="N3750" s="68" t="s">
        <v>349</v>
      </c>
    </row>
    <row r="3751" spans="1:14" ht="95.25" customHeight="1" x14ac:dyDescent="0.25">
      <c r="A3751" s="86">
        <v>3743</v>
      </c>
      <c r="B3751" s="50" t="s">
        <v>3932</v>
      </c>
      <c r="C3751" s="69" t="s">
        <v>3933</v>
      </c>
      <c r="D3751" s="69" t="s">
        <v>31</v>
      </c>
      <c r="E3751" s="69" t="s">
        <v>3505</v>
      </c>
      <c r="F3751" s="69" t="s">
        <v>3925</v>
      </c>
      <c r="G3751" s="87" t="s">
        <v>3925</v>
      </c>
      <c r="H3751" s="47">
        <v>60</v>
      </c>
      <c r="I3751" s="48" t="s">
        <v>3507</v>
      </c>
      <c r="J3751" s="48"/>
      <c r="K3751" s="49">
        <v>6376118.0891241562</v>
      </c>
      <c r="L3751" s="49">
        <v>6312062.9560761089</v>
      </c>
      <c r="M3751" s="50">
        <f t="shared" si="68"/>
        <v>5</v>
      </c>
      <c r="N3751" s="68" t="s">
        <v>349</v>
      </c>
    </row>
    <row r="3752" spans="1:14" ht="95.25" customHeight="1" x14ac:dyDescent="0.25">
      <c r="A3752" s="86">
        <v>3744</v>
      </c>
      <c r="B3752" s="50" t="s">
        <v>3932</v>
      </c>
      <c r="C3752" s="69" t="s">
        <v>3933</v>
      </c>
      <c r="D3752" s="69" t="s">
        <v>36</v>
      </c>
      <c r="E3752" s="69" t="s">
        <v>3926</v>
      </c>
      <c r="F3752" s="69" t="s">
        <v>3938</v>
      </c>
      <c r="G3752" s="128" t="s">
        <v>3514</v>
      </c>
      <c r="H3752" s="47" t="s">
        <v>3515</v>
      </c>
      <c r="I3752" s="48" t="s">
        <v>3516</v>
      </c>
      <c r="J3752" s="48"/>
      <c r="K3752" s="49">
        <v>6788500</v>
      </c>
      <c r="L3752" s="49">
        <v>7589576.4931688504</v>
      </c>
      <c r="M3752" s="50">
        <f t="shared" si="68"/>
        <v>6</v>
      </c>
      <c r="N3752" s="68" t="s">
        <v>349</v>
      </c>
    </row>
    <row r="3753" spans="1:14" ht="95.25" customHeight="1" x14ac:dyDescent="0.25">
      <c r="A3753" s="86">
        <v>3745</v>
      </c>
      <c r="B3753" s="50" t="s">
        <v>3932</v>
      </c>
      <c r="C3753" s="69" t="s">
        <v>3933</v>
      </c>
      <c r="D3753" s="69" t="s">
        <v>39</v>
      </c>
      <c r="E3753" s="69" t="s">
        <v>2146</v>
      </c>
      <c r="F3753" s="69" t="s">
        <v>3939</v>
      </c>
      <c r="G3753" s="87" t="s">
        <v>3940</v>
      </c>
      <c r="H3753" s="47" t="s">
        <v>3941</v>
      </c>
      <c r="I3753" s="48" t="s">
        <v>3942</v>
      </c>
      <c r="J3753" s="48"/>
      <c r="K3753" s="49">
        <v>8070000</v>
      </c>
      <c r="L3753" s="49">
        <v>9168583.6252156515</v>
      </c>
      <c r="M3753" s="50">
        <f t="shared" si="68"/>
        <v>7</v>
      </c>
      <c r="N3753" s="68" t="s">
        <v>349</v>
      </c>
    </row>
    <row r="3754" spans="1:14" ht="95.25" customHeight="1" x14ac:dyDescent="0.25">
      <c r="A3754" s="86">
        <v>3746</v>
      </c>
      <c r="B3754" s="50" t="s">
        <v>3932</v>
      </c>
      <c r="C3754" s="69" t="s">
        <v>3933</v>
      </c>
      <c r="D3754" s="69" t="s">
        <v>3517</v>
      </c>
      <c r="E3754" s="69" t="s">
        <v>3518</v>
      </c>
      <c r="F3754" s="69" t="s">
        <v>3943</v>
      </c>
      <c r="G3754" s="87" t="s">
        <v>3943</v>
      </c>
      <c r="H3754" s="47">
        <v>30</v>
      </c>
      <c r="I3754" s="48" t="s">
        <v>3538</v>
      </c>
      <c r="J3754" s="48"/>
      <c r="K3754" s="49">
        <v>12000000</v>
      </c>
      <c r="L3754" s="49">
        <v>12639183.448350497</v>
      </c>
      <c r="M3754" s="50">
        <f t="shared" si="68"/>
        <v>8</v>
      </c>
      <c r="N3754" s="68" t="s">
        <v>349</v>
      </c>
    </row>
    <row r="3755" spans="1:14" ht="95.25" customHeight="1" x14ac:dyDescent="0.25">
      <c r="A3755" s="86">
        <v>3747</v>
      </c>
      <c r="B3755" s="50" t="s">
        <v>3944</v>
      </c>
      <c r="C3755" s="69" t="s">
        <v>3945</v>
      </c>
      <c r="D3755" s="69" t="s">
        <v>1438</v>
      </c>
      <c r="E3755" s="69" t="s">
        <v>3523</v>
      </c>
      <c r="F3755" s="69" t="s">
        <v>3946</v>
      </c>
      <c r="G3755" s="69" t="s">
        <v>3946</v>
      </c>
      <c r="H3755" s="47">
        <v>60</v>
      </c>
      <c r="I3755" s="48"/>
      <c r="J3755" s="48"/>
      <c r="K3755" s="49">
        <v>4550000</v>
      </c>
      <c r="L3755" s="49">
        <v>4792357.0574995624</v>
      </c>
      <c r="M3755" s="50">
        <f t="shared" si="68"/>
        <v>1</v>
      </c>
      <c r="N3755" s="68" t="s">
        <v>349</v>
      </c>
    </row>
    <row r="3756" spans="1:14" ht="95.25" customHeight="1" x14ac:dyDescent="0.25">
      <c r="A3756" s="86">
        <v>3748</v>
      </c>
      <c r="B3756" s="50" t="s">
        <v>3944</v>
      </c>
      <c r="C3756" s="69" t="s">
        <v>3945</v>
      </c>
      <c r="D3756" s="69" t="s">
        <v>29</v>
      </c>
      <c r="E3756" s="69" t="s">
        <v>3614</v>
      </c>
      <c r="F3756" s="69" t="s">
        <v>3947</v>
      </c>
      <c r="G3756" s="87" t="s">
        <v>3947</v>
      </c>
      <c r="H3756" s="47">
        <v>45</v>
      </c>
      <c r="I3756" s="48" t="s">
        <v>3527</v>
      </c>
      <c r="J3756" s="48"/>
      <c r="K3756" s="49">
        <v>5819000</v>
      </c>
      <c r="L3756" s="49">
        <v>6163389.6746251415</v>
      </c>
      <c r="M3756" s="50">
        <f t="shared" si="68"/>
        <v>2</v>
      </c>
      <c r="N3756" s="68" t="s">
        <v>349</v>
      </c>
    </row>
    <row r="3757" spans="1:14" ht="95.25" customHeight="1" x14ac:dyDescent="0.25">
      <c r="A3757" s="86">
        <v>3749</v>
      </c>
      <c r="B3757" s="50" t="s">
        <v>3944</v>
      </c>
      <c r="C3757" s="69" t="s">
        <v>3945</v>
      </c>
      <c r="D3757" s="69" t="s">
        <v>31</v>
      </c>
      <c r="E3757" s="69" t="s">
        <v>3505</v>
      </c>
      <c r="F3757" s="69" t="s">
        <v>3930</v>
      </c>
      <c r="G3757" s="87" t="s">
        <v>3930</v>
      </c>
      <c r="H3757" s="47">
        <v>60</v>
      </c>
      <c r="I3757" s="48" t="s">
        <v>3507</v>
      </c>
      <c r="J3757" s="48"/>
      <c r="K3757" s="49">
        <v>9023052.6437554304</v>
      </c>
      <c r="L3757" s="49">
        <v>8932406.1360345092</v>
      </c>
      <c r="M3757" s="50">
        <f t="shared" si="68"/>
        <v>3</v>
      </c>
      <c r="N3757" s="68" t="s">
        <v>349</v>
      </c>
    </row>
    <row r="3758" spans="1:14" ht="95.25" customHeight="1" x14ac:dyDescent="0.25">
      <c r="A3758" s="86">
        <v>3750</v>
      </c>
      <c r="B3758" s="50" t="s">
        <v>3944</v>
      </c>
      <c r="C3758" s="69" t="s">
        <v>3945</v>
      </c>
      <c r="D3758" s="69" t="s">
        <v>36</v>
      </c>
      <c r="E3758" s="69" t="s">
        <v>3926</v>
      </c>
      <c r="F3758" s="69" t="s">
        <v>3948</v>
      </c>
      <c r="G3758" s="128" t="s">
        <v>3514</v>
      </c>
      <c r="H3758" s="47" t="s">
        <v>3515</v>
      </c>
      <c r="I3758" s="48" t="s">
        <v>3516</v>
      </c>
      <c r="J3758" s="48"/>
      <c r="K3758" s="49">
        <v>9475700</v>
      </c>
      <c r="L3758" s="49">
        <v>10549868.042843867</v>
      </c>
      <c r="M3758" s="50">
        <f t="shared" si="68"/>
        <v>4</v>
      </c>
      <c r="N3758" s="68" t="s">
        <v>349</v>
      </c>
    </row>
    <row r="3759" spans="1:14" ht="95.25" customHeight="1" x14ac:dyDescent="0.25">
      <c r="A3759" s="86">
        <v>3751</v>
      </c>
      <c r="B3759" s="50" t="s">
        <v>3944</v>
      </c>
      <c r="C3759" s="69" t="s">
        <v>3945</v>
      </c>
      <c r="D3759" s="69" t="s">
        <v>39</v>
      </c>
      <c r="E3759" s="69" t="s">
        <v>2146</v>
      </c>
      <c r="F3759" s="69" t="s">
        <v>3949</v>
      </c>
      <c r="G3759" s="87" t="s">
        <v>3950</v>
      </c>
      <c r="H3759" s="47" t="s">
        <v>3941</v>
      </c>
      <c r="I3759" s="48" t="s">
        <v>3951</v>
      </c>
      <c r="J3759" s="48"/>
      <c r="K3759" s="49">
        <v>11025500</v>
      </c>
      <c r="L3759" s="49">
        <v>12526421.159828398</v>
      </c>
      <c r="M3759" s="50">
        <f t="shared" si="68"/>
        <v>5</v>
      </c>
      <c r="N3759" s="68" t="s">
        <v>349</v>
      </c>
    </row>
    <row r="3760" spans="1:14" ht="95.25" customHeight="1" x14ac:dyDescent="0.25">
      <c r="A3760" s="86">
        <v>3752</v>
      </c>
      <c r="B3760" s="50" t="s">
        <v>3944</v>
      </c>
      <c r="C3760" s="69" t="s">
        <v>3945</v>
      </c>
      <c r="D3760" s="69" t="s">
        <v>3517</v>
      </c>
      <c r="E3760" s="69" t="s">
        <v>3518</v>
      </c>
      <c r="F3760" s="69" t="s">
        <v>3952</v>
      </c>
      <c r="G3760" s="87" t="s">
        <v>3952</v>
      </c>
      <c r="H3760" s="47">
        <v>30</v>
      </c>
      <c r="I3760" s="48" t="s">
        <v>3538</v>
      </c>
      <c r="J3760" s="48"/>
      <c r="K3760" s="49">
        <v>14500000</v>
      </c>
      <c r="L3760" s="49">
        <v>15272346.666756852</v>
      </c>
      <c r="M3760" s="50">
        <f t="shared" si="68"/>
        <v>6</v>
      </c>
      <c r="N3760" s="68" t="s">
        <v>349</v>
      </c>
    </row>
    <row r="3761" spans="1:14" ht="95.25" customHeight="1" x14ac:dyDescent="0.25">
      <c r="A3761" s="86">
        <v>3753</v>
      </c>
      <c r="B3761" s="50" t="s">
        <v>3953</v>
      </c>
      <c r="C3761" s="69" t="s">
        <v>3954</v>
      </c>
      <c r="D3761" s="69" t="s">
        <v>36</v>
      </c>
      <c r="E3761" s="69" t="s">
        <v>3955</v>
      </c>
      <c r="F3761" s="137" t="s">
        <v>3956</v>
      </c>
      <c r="G3761" s="128" t="s">
        <v>3514</v>
      </c>
      <c r="H3761" s="47" t="s">
        <v>3515</v>
      </c>
      <c r="I3761" s="48" t="s">
        <v>3516</v>
      </c>
      <c r="J3761" s="48"/>
      <c r="K3761" s="49">
        <v>696300</v>
      </c>
      <c r="L3761" s="49">
        <v>696299.99999999988</v>
      </c>
      <c r="M3761" s="50">
        <f t="shared" si="68"/>
        <v>1</v>
      </c>
      <c r="N3761" s="68" t="s">
        <v>349</v>
      </c>
    </row>
    <row r="3762" spans="1:14" ht="95.25" customHeight="1" x14ac:dyDescent="0.25">
      <c r="A3762" s="86">
        <v>3754</v>
      </c>
      <c r="B3762" s="50" t="s">
        <v>3953</v>
      </c>
      <c r="C3762" s="69" t="s">
        <v>3954</v>
      </c>
      <c r="D3762" s="69" t="s">
        <v>35</v>
      </c>
      <c r="E3762" s="69" t="s">
        <v>3557</v>
      </c>
      <c r="F3762" s="69" t="s">
        <v>3957</v>
      </c>
      <c r="G3762" s="87" t="s">
        <v>3957</v>
      </c>
      <c r="H3762" s="47">
        <v>14</v>
      </c>
      <c r="I3762" s="48" t="s">
        <v>81</v>
      </c>
      <c r="J3762" s="48"/>
      <c r="K3762" s="49">
        <v>800274</v>
      </c>
      <c r="L3762" s="49">
        <v>914950.56845833582</v>
      </c>
      <c r="M3762" s="50">
        <f t="shared" si="68"/>
        <v>2</v>
      </c>
      <c r="N3762" s="68" t="s">
        <v>349</v>
      </c>
    </row>
    <row r="3763" spans="1:14" ht="95.25" customHeight="1" x14ac:dyDescent="0.25">
      <c r="A3763" s="86">
        <v>3755</v>
      </c>
      <c r="B3763" s="50" t="s">
        <v>3953</v>
      </c>
      <c r="C3763" s="69" t="s">
        <v>3954</v>
      </c>
      <c r="D3763" s="69" t="s">
        <v>1334</v>
      </c>
      <c r="E3763" s="69" t="s">
        <v>3562</v>
      </c>
      <c r="F3763" s="69" t="s">
        <v>3958</v>
      </c>
      <c r="G3763" s="87" t="s">
        <v>3958</v>
      </c>
      <c r="H3763" s="47">
        <v>14</v>
      </c>
      <c r="I3763" s="48" t="s">
        <v>81</v>
      </c>
      <c r="J3763" s="48"/>
      <c r="K3763" s="49">
        <v>883700</v>
      </c>
      <c r="L3763" s="49">
        <v>1010331.2332359059</v>
      </c>
      <c r="M3763" s="50">
        <f t="shared" si="68"/>
        <v>3</v>
      </c>
      <c r="N3763" s="68" t="s">
        <v>349</v>
      </c>
    </row>
    <row r="3764" spans="1:14" ht="95.25" customHeight="1" x14ac:dyDescent="0.25">
      <c r="A3764" s="86">
        <v>3756</v>
      </c>
      <c r="B3764" s="50" t="s">
        <v>3953</v>
      </c>
      <c r="C3764" s="69" t="s">
        <v>3954</v>
      </c>
      <c r="D3764" s="69" t="s">
        <v>43</v>
      </c>
      <c r="E3764" s="69" t="s">
        <v>3548</v>
      </c>
      <c r="F3764" s="69" t="s">
        <v>3959</v>
      </c>
      <c r="G3764" s="87"/>
      <c r="H3764" s="47" t="s">
        <v>3551</v>
      </c>
      <c r="I3764" s="48"/>
      <c r="J3764" s="48"/>
      <c r="K3764" s="49">
        <v>910000</v>
      </c>
      <c r="L3764" s="49">
        <v>963857.12388879189</v>
      </c>
      <c r="M3764" s="50">
        <f t="shared" si="68"/>
        <v>4</v>
      </c>
      <c r="N3764" s="68" t="s">
        <v>349</v>
      </c>
    </row>
    <row r="3765" spans="1:14" ht="95.25" customHeight="1" x14ac:dyDescent="0.25">
      <c r="A3765" s="86">
        <v>3757</v>
      </c>
      <c r="B3765" s="50" t="s">
        <v>3953</v>
      </c>
      <c r="C3765" s="69" t="s">
        <v>3954</v>
      </c>
      <c r="D3765" s="69" t="s">
        <v>29</v>
      </c>
      <c r="E3765" s="69" t="s">
        <v>3747</v>
      </c>
      <c r="F3765" s="69" t="s">
        <v>3960</v>
      </c>
      <c r="G3765" s="87" t="s">
        <v>3960</v>
      </c>
      <c r="H3765" s="47">
        <v>5</v>
      </c>
      <c r="I3765" s="48" t="s">
        <v>3553</v>
      </c>
      <c r="J3765" s="48"/>
      <c r="K3765" s="49">
        <v>917125</v>
      </c>
      <c r="L3765" s="49">
        <v>996180.46649479982</v>
      </c>
      <c r="M3765" s="50">
        <f t="shared" si="68"/>
        <v>5</v>
      </c>
      <c r="N3765" s="68" t="s">
        <v>349</v>
      </c>
    </row>
    <row r="3766" spans="1:14" ht="95.25" customHeight="1" x14ac:dyDescent="0.25">
      <c r="A3766" s="86">
        <v>3758</v>
      </c>
      <c r="B3766" s="50" t="s">
        <v>3953</v>
      </c>
      <c r="C3766" s="69" t="s">
        <v>3954</v>
      </c>
      <c r="D3766" s="69" t="s">
        <v>3566</v>
      </c>
      <c r="E3766" s="69" t="s">
        <v>3559</v>
      </c>
      <c r="F3766" s="69" t="s">
        <v>3961</v>
      </c>
      <c r="G3766" s="87">
        <v>418343</v>
      </c>
      <c r="H3766" s="47">
        <v>30</v>
      </c>
      <c r="I3766" s="48" t="s">
        <v>3553</v>
      </c>
      <c r="J3766" s="48"/>
      <c r="K3766" s="49">
        <v>928840.05</v>
      </c>
      <c r="L3766" s="49">
        <v>1055942.9576704192</v>
      </c>
      <c r="M3766" s="50">
        <f t="shared" si="68"/>
        <v>6</v>
      </c>
      <c r="N3766" s="68" t="s">
        <v>349</v>
      </c>
    </row>
    <row r="3767" spans="1:14" ht="95.25" customHeight="1" x14ac:dyDescent="0.25">
      <c r="A3767" s="86">
        <v>3759</v>
      </c>
      <c r="B3767" s="50" t="s">
        <v>3953</v>
      </c>
      <c r="C3767" s="69" t="s">
        <v>3954</v>
      </c>
      <c r="D3767" s="69" t="s">
        <v>1334</v>
      </c>
      <c r="E3767" s="69" t="s">
        <v>3962</v>
      </c>
      <c r="F3767" s="69" t="s">
        <v>3963</v>
      </c>
      <c r="G3767" s="87" t="s">
        <v>3963</v>
      </c>
      <c r="H3767" s="47">
        <v>14</v>
      </c>
      <c r="I3767" s="48" t="s">
        <v>81</v>
      </c>
      <c r="J3767" s="48"/>
      <c r="K3767" s="49">
        <v>998500</v>
      </c>
      <c r="L3767" s="49">
        <v>1057594.8771461083</v>
      </c>
      <c r="M3767" s="50">
        <f t="shared" si="68"/>
        <v>7</v>
      </c>
      <c r="N3767" s="68" t="s">
        <v>349</v>
      </c>
    </row>
    <row r="3768" spans="1:14" ht="95.25" customHeight="1" x14ac:dyDescent="0.25">
      <c r="A3768" s="86">
        <v>3760</v>
      </c>
      <c r="B3768" s="50" t="s">
        <v>3953</v>
      </c>
      <c r="C3768" s="69" t="s">
        <v>3964</v>
      </c>
      <c r="D3768" s="69" t="s">
        <v>29</v>
      </c>
      <c r="E3768" s="69" t="s">
        <v>3747</v>
      </c>
      <c r="F3768" s="69" t="s">
        <v>3965</v>
      </c>
      <c r="G3768" s="87" t="s">
        <v>3965</v>
      </c>
      <c r="H3768" s="47">
        <v>5</v>
      </c>
      <c r="I3768" s="48" t="s">
        <v>3553</v>
      </c>
      <c r="J3768" s="48"/>
      <c r="K3768" s="49">
        <v>1125850</v>
      </c>
      <c r="L3768" s="49">
        <v>1222897.4002487888</v>
      </c>
      <c r="M3768" s="50">
        <f t="shared" si="68"/>
        <v>8</v>
      </c>
      <c r="N3768" s="68" t="s">
        <v>349</v>
      </c>
    </row>
    <row r="3769" spans="1:14" ht="95.25" customHeight="1" x14ac:dyDescent="0.25">
      <c r="A3769" s="86">
        <v>3761</v>
      </c>
      <c r="B3769" s="50" t="s">
        <v>3953</v>
      </c>
      <c r="C3769" s="69" t="s">
        <v>3954</v>
      </c>
      <c r="D3769" s="69" t="s">
        <v>3517</v>
      </c>
      <c r="E3769" s="69" t="s">
        <v>3518</v>
      </c>
      <c r="F3769" s="69" t="s">
        <v>3966</v>
      </c>
      <c r="G3769" s="87" t="s">
        <v>3966</v>
      </c>
      <c r="H3769" s="47">
        <v>30</v>
      </c>
      <c r="I3769" s="48" t="s">
        <v>3538</v>
      </c>
      <c r="J3769" s="48"/>
      <c r="K3769" s="49">
        <v>1176000</v>
      </c>
      <c r="L3769" s="49">
        <v>1238639.9779383487</v>
      </c>
      <c r="M3769" s="50">
        <f t="shared" si="68"/>
        <v>9</v>
      </c>
      <c r="N3769" s="68" t="s">
        <v>349</v>
      </c>
    </row>
    <row r="3770" spans="1:14" ht="95.25" customHeight="1" x14ac:dyDescent="0.25">
      <c r="A3770" s="86">
        <v>3762</v>
      </c>
      <c r="B3770" s="50" t="s">
        <v>3967</v>
      </c>
      <c r="C3770" s="69" t="s">
        <v>3964</v>
      </c>
      <c r="D3770" s="69" t="s">
        <v>29</v>
      </c>
      <c r="E3770" s="69" t="s">
        <v>3810</v>
      </c>
      <c r="F3770" s="69" t="s">
        <v>3968</v>
      </c>
      <c r="G3770" s="87" t="s">
        <v>3968</v>
      </c>
      <c r="H3770" s="47">
        <v>5</v>
      </c>
      <c r="I3770" s="48" t="s">
        <v>3553</v>
      </c>
      <c r="J3770" s="48"/>
      <c r="K3770" s="49">
        <v>683100</v>
      </c>
      <c r="L3770" s="49">
        <v>723528.35310816893</v>
      </c>
      <c r="M3770" s="50">
        <f t="shared" si="68"/>
        <v>1</v>
      </c>
      <c r="N3770" s="68" t="s">
        <v>349</v>
      </c>
    </row>
    <row r="3771" spans="1:14" ht="95.25" customHeight="1" x14ac:dyDescent="0.25">
      <c r="A3771" s="86">
        <v>3763</v>
      </c>
      <c r="B3771" s="50" t="s">
        <v>3967</v>
      </c>
      <c r="C3771" s="69" t="s">
        <v>3964</v>
      </c>
      <c r="D3771" s="69" t="s">
        <v>35</v>
      </c>
      <c r="E3771" s="69" t="s">
        <v>3557</v>
      </c>
      <c r="F3771" s="69" t="s">
        <v>3969</v>
      </c>
      <c r="G3771" s="87" t="s">
        <v>3969</v>
      </c>
      <c r="H3771" s="47">
        <v>14</v>
      </c>
      <c r="I3771" s="48" t="s">
        <v>81</v>
      </c>
      <c r="J3771" s="48"/>
      <c r="K3771" s="49">
        <v>1162663</v>
      </c>
      <c r="L3771" s="49">
        <v>1329268.6914425234</v>
      </c>
      <c r="M3771" s="50">
        <f t="shared" si="68"/>
        <v>2</v>
      </c>
      <c r="N3771" s="68" t="s">
        <v>349</v>
      </c>
    </row>
    <row r="3772" spans="1:14" ht="95.25" customHeight="1" x14ac:dyDescent="0.25">
      <c r="A3772" s="86">
        <v>3764</v>
      </c>
      <c r="B3772" s="50" t="s">
        <v>3967</v>
      </c>
      <c r="C3772" s="69" t="s">
        <v>3964</v>
      </c>
      <c r="D3772" s="69" t="s">
        <v>36</v>
      </c>
      <c r="E3772" s="69" t="s">
        <v>3955</v>
      </c>
      <c r="F3772" s="137">
        <v>220</v>
      </c>
      <c r="G3772" s="128" t="s">
        <v>3514</v>
      </c>
      <c r="H3772" s="47" t="s">
        <v>3515</v>
      </c>
      <c r="I3772" s="48" t="s">
        <v>3516</v>
      </c>
      <c r="J3772" s="48"/>
      <c r="K3772" s="49">
        <v>1163800</v>
      </c>
      <c r="L3772" s="49">
        <v>1163800</v>
      </c>
      <c r="M3772" s="50">
        <f t="shared" si="68"/>
        <v>3</v>
      </c>
      <c r="N3772" s="68" t="s">
        <v>349</v>
      </c>
    </row>
    <row r="3773" spans="1:14" ht="30" customHeight="1" x14ac:dyDescent="0.25">
      <c r="A3773" s="86">
        <v>3765</v>
      </c>
      <c r="B3773" s="50" t="s">
        <v>3967</v>
      </c>
      <c r="C3773" s="69" t="s">
        <v>3964</v>
      </c>
      <c r="D3773" s="69" t="s">
        <v>43</v>
      </c>
      <c r="E3773" s="69" t="s">
        <v>3548</v>
      </c>
      <c r="F3773" s="69" t="s">
        <v>3970</v>
      </c>
      <c r="G3773" s="87"/>
      <c r="H3773" s="47" t="s">
        <v>3551</v>
      </c>
      <c r="I3773" s="48"/>
      <c r="J3773" s="48"/>
      <c r="K3773" s="49">
        <v>1328000</v>
      </c>
      <c r="L3773" s="49">
        <v>1406595.890686061</v>
      </c>
      <c r="M3773" s="50">
        <f t="shared" si="68"/>
        <v>4</v>
      </c>
      <c r="N3773" s="68" t="s">
        <v>349</v>
      </c>
    </row>
    <row r="3774" spans="1:14" ht="30" customHeight="1" thickBot="1" x14ac:dyDescent="0.3">
      <c r="A3774" s="141">
        <v>3766</v>
      </c>
      <c r="B3774" s="142" t="s">
        <v>3967</v>
      </c>
      <c r="C3774" s="143" t="s">
        <v>3964</v>
      </c>
      <c r="D3774" s="143" t="s">
        <v>1334</v>
      </c>
      <c r="E3774" s="143" t="s">
        <v>3971</v>
      </c>
      <c r="F3774" s="143" t="s">
        <v>3972</v>
      </c>
      <c r="G3774" s="144" t="s">
        <v>3972</v>
      </c>
      <c r="H3774" s="145">
        <v>14</v>
      </c>
      <c r="I3774" s="146" t="s">
        <v>81</v>
      </c>
      <c r="J3774" s="146"/>
      <c r="K3774" s="147">
        <v>1516000</v>
      </c>
      <c r="L3774" s="147">
        <v>1605722.4173795695</v>
      </c>
      <c r="M3774" s="142">
        <f t="shared" si="68"/>
        <v>5</v>
      </c>
      <c r="N3774" s="148" t="s">
        <v>349</v>
      </c>
    </row>
  </sheetData>
  <protectedRanges>
    <protectedRange sqref="G27:G29 G22:G25 G10:G13 G19:G20" name="Range1_1_6_1"/>
    <protectedRange sqref="G14 G16 G9" name="Range1_1_1_2_1"/>
    <protectedRange sqref="G26" name="Range1_2_3"/>
    <protectedRange sqref="G21" name="Range1_7_2"/>
    <protectedRange sqref="G30:G47" name="Range1_3_2"/>
    <protectedRange sqref="G48" name="Range1_1_2_2"/>
    <protectedRange sqref="G56 G58:G65 G67:G69 G71:G77 G79:G80 G83:G86" name="Range1_4_3"/>
    <protectedRange sqref="G87:G90" name="Range1_1_3_2"/>
    <protectedRange sqref="G98 G105:G110 G92:G94" name="Range1_4_1_2"/>
    <protectedRange sqref="G103" name="Range1_1_4_2"/>
    <protectedRange sqref="G104" name="Range1_2_1_2"/>
    <protectedRange sqref="G111" name="Range1_5_2"/>
    <protectedRange sqref="G112:G149" name="Range1_1_7"/>
    <protectedRange sqref="G156 G178:G180 G184:G185 G161:G166 G151:G153" name="Range1_2_4"/>
    <protectedRange sqref="G157:G158" name="Range1_1_1_3"/>
    <protectedRange sqref="G159:G160" name="Range1_2_2_1"/>
    <protectedRange sqref="G171" name="Range1_3_3"/>
    <protectedRange sqref="G167" name="Range1_4_4"/>
    <protectedRange sqref="G168:G170" name="Range1_3_1_1"/>
    <protectedRange sqref="G172:G174" name="Range1_4_1_3"/>
    <protectedRange sqref="G175:G177" name="Range1_5_1_1"/>
    <protectedRange sqref="G181:G183" name="Range1_7_3"/>
    <protectedRange sqref="G186:G187" name="Range1_8"/>
    <protectedRange sqref="G190:G192 G188 G197" name="Range1_9"/>
    <protectedRange sqref="G189" name="Range1_1_2_3"/>
    <protectedRange sqref="G193:G196" name="Range1_3_2_1_1"/>
    <protectedRange sqref="G205:G207 G224:G227 G216:G222" name="Range1_10"/>
    <protectedRange sqref="G203" name="Range1_1_3_3"/>
    <protectedRange sqref="G208" name="Range1_3_1_1_1_1"/>
    <protectedRange sqref="G209:G211 G213" name="Range1_4_3_1"/>
    <protectedRange sqref="G214" name="Range1_5_2_1"/>
    <protectedRange sqref="G215" name="Range1_6_1"/>
    <protectedRange sqref="G223" name="Range1_7_1_1"/>
    <protectedRange sqref="G228 G236:G239" name="Range1_11"/>
    <protectedRange sqref="G229:G231" name="Range1_1_4_3"/>
    <protectedRange sqref="G234:G235" name="Range1_3_4_1"/>
    <protectedRange sqref="G232" name="Range1_5_3"/>
    <protectedRange sqref="G233" name="Range1_6_2"/>
    <protectedRange sqref="G240:G244" name="Range1_13"/>
    <protectedRange sqref="G246:G279" name="Range1_14"/>
    <protectedRange sqref="G282 G284:G286 G289 G291:G296 G298 G300:G305 G308 G310:G312 G314:G316 G319:G326" name="Range1_15"/>
    <protectedRange sqref="G334:G361 G330:G332" name="Range1_1_9"/>
    <protectedRange sqref="G362:G369 G371:G374 G376:G384 G386:G390" name="Range1_2_6"/>
    <protectedRange sqref="G393:G397" name="Range1_3_6"/>
    <protectedRange sqref="G399:G415 G417:G425 G427:G452" name="Range1_4_6"/>
    <protectedRange sqref="G453:G455" name="Range1_5_5"/>
    <protectedRange sqref="G456:G464" name="Range1_6_3"/>
    <protectedRange sqref="G465" name="Range1_7_5"/>
    <protectedRange sqref="G466:G475" name="Range1_8_2"/>
    <protectedRange sqref="G476:G481" name="Range1_9_2"/>
    <protectedRange sqref="G482" name="Range1_10_2"/>
    <protectedRange sqref="G483" name="Range1_11_2_1"/>
    <protectedRange sqref="G484:G497" name="Range1_12_1"/>
    <protectedRange sqref="G498:G499" name="Range1_13_2"/>
    <protectedRange sqref="G507 G515 G535:G540 G530:G532 G545 G523:G526" name="Range1_1_3_5"/>
    <protectedRange sqref="G508:G509" name="Range1_1_1_1_2"/>
    <protectedRange sqref="G511:G514" name="Range1_2_2_3_1"/>
    <protectedRange sqref="G547:G548" name="Range1_19_1_2"/>
    <protectedRange sqref="G550:G551" name="Range1_19_1_1_1"/>
    <protectedRange sqref="G549" name="Range1_19_2_1"/>
    <protectedRange sqref="G552" name="Range1_2_3_2"/>
    <protectedRange sqref="G553" name="Range1_2_1_1_2"/>
    <protectedRange sqref="G554:G555 G557:G595" name="Range1_1_10"/>
    <protectedRange sqref="G598" name="Range1_2_7"/>
    <protectedRange sqref="G596:G597" name="Range1_9_3"/>
    <protectedRange sqref="G599:G707" name="Range1_3_7"/>
    <protectedRange sqref="G709:G744" name="Range1_4_7"/>
    <protectedRange sqref="G746:G779" name="Range1_5_6"/>
    <protectedRange sqref="G780:G920" name="Range1_6_4"/>
    <protectedRange sqref="G962" name="Range1_2_1_5_1"/>
    <protectedRange sqref="H929" name="Range1_2_4_1_1_2"/>
    <protectedRange sqref="H932" name="Range1_2_4_1_3_2"/>
    <protectedRange sqref="H934 H930" name="Range1_2_5_1_2"/>
    <protectedRange sqref="G966:G1010" name="Range1_7_6"/>
    <protectedRange sqref="G1030:G1106 G1012:G1028" name="Range1_2_2_4"/>
    <protectedRange sqref="G1029" name="Range1_8_3"/>
    <protectedRange sqref="G1643:G1644 G1517:G1519 G1658 G1672:G1676 G1603 G1612:G1618 G1623 G1429:G1433" name="Range1_10_3"/>
    <protectedRange sqref="G1195:G1196 G1214:G1219" name="Range1_1_2_5"/>
    <protectedRange sqref="G1197:G1200 G1221:G1229" name="Range1_6_1_1"/>
    <protectedRange sqref="G1220" name="Range1_8_1_1"/>
    <protectedRange sqref="G1641:G1642 G1315:G1325 G1561:G1574 G1520:G1521 G1284:G1285 G1305 G1659:G1670 G1309:G1310 G1289:G1297 G1604:G1611 G1452:G1490 G1250:G1271 G1507:G1516 G1645:G1656 G1601:G1602" name="Range1_7_1_2"/>
    <protectedRange sqref="G1343 G1360" name="Range1_1_2_1_1"/>
    <protectedRange sqref="G1382:G1383 G1620 G1379" name="Range1_3_1_2"/>
    <protectedRange sqref="G1384 G1380" name="Range1_4_1_4"/>
    <protectedRange sqref="G1361 G1344 G1619 G1381 G1385:G1386 G1410 G1424 G1236 G1621 G1522" name="Range1_5_1_1_1"/>
    <protectedRange sqref="G1387 G1657 G1492:G1506 G1330 G1346:G1351 G1272:G1277 G1671 G1335:G1337 G1355:G1359 G1372:G1376 G1578:G1600 G1624:G1640 G1523:G1560 G1434:G1451 G1426:G1428 G1411:G1423 G1363:G1366 G1341:G1342 G1238:G1247" name="Range1_6_1_1_1_1"/>
    <protectedRange sqref="G1237 G1491 G1425 G1345 G1362 G1575:G1577" name="Range1_8_1_1_1"/>
    <protectedRange sqref="G1230:G1232" name="Range1_4_2_1"/>
    <protectedRange sqref="G1622" name="Range1_4_9"/>
    <protectedRange sqref="G1107" name="Range1_66"/>
    <protectedRange sqref="G1108" name="Range1_67"/>
    <protectedRange sqref="G1109" name="Range1_68"/>
    <protectedRange sqref="G1110" name="Range1_69"/>
    <protectedRange sqref="G1111" name="Range1_70"/>
    <protectedRange sqref="G1112" name="Range1_71"/>
    <protectedRange sqref="G1113:G1118" name="Range1_73"/>
    <protectedRange sqref="G1122:G1128" name="Range1_74"/>
    <protectedRange sqref="G1135:G1139" name="Range1_75"/>
    <protectedRange sqref="G1147:G1148" name="Range1_76"/>
    <protectedRange sqref="G1177:G1179" name="Range1_77"/>
    <protectedRange sqref="G1187" name="Range1_78"/>
    <protectedRange sqref="G1189" name="Range1_79"/>
    <protectedRange sqref="G1203:G1206" name="Range1_80"/>
    <protectedRange sqref="G1233:G1235" name="Range1_81"/>
    <protectedRange sqref="G1248:G1249" name="Range1_82"/>
    <protectedRange sqref="G1278:G1283" name="Range1_84"/>
    <protectedRange sqref="G1286:G1288" name="Range1_85"/>
    <protectedRange sqref="G1298:G1304" name="Range1_86"/>
    <protectedRange sqref="G1306:G1308" name="Range1_87"/>
    <protectedRange sqref="G1311:G1314" name="Range1_88"/>
    <protectedRange sqref="G1326:G1329" name="Range1_89"/>
    <protectedRange sqref="G1331:G1334" name="Range1_90"/>
    <protectedRange sqref="G1338:G1340" name="Range1_91"/>
    <protectedRange sqref="G1352:G1354" name="Range1_92"/>
    <protectedRange sqref="G1367:G1371" name="Range1_93"/>
    <protectedRange sqref="G1377:G1378" name="Range1_94"/>
    <protectedRange sqref="G1388" name="Range1_95"/>
    <protectedRange sqref="G1389:G1392" name="Range1_96"/>
    <protectedRange sqref="G1393:G1397" name="Range1_97"/>
    <protectedRange sqref="G1398:G1405" name="Range1_98"/>
    <protectedRange sqref="G1406:G1409" name="Range1_99"/>
    <protectedRange sqref="G1770 G1801 G1921 G1876:G1878 G1737:G1740 G1940:G1942 G1833:G1834 G1836:G1840 G1735 G1867:G1868 G1845 G1848 G1854 G1923 G1860:G1864 G1871:G1874 G1856:G1857 G1900 G1826:G1830 G1728:G1731" name="Range1_23"/>
    <protectedRange sqref="G1795:G1800 G1908 G1791" name="Range1_1_2_4_1_5"/>
    <protectedRange sqref="G1823:G1824" name="Range1_7_1_4_2_4"/>
    <protectedRange sqref="G1917:G1918 G1911:G1915" name="Range1_7_3_3_1_2_3"/>
    <protectedRange sqref="G1919" name="Range1_6_1_3_1_1_3_3"/>
    <protectedRange sqref="G1949" name="Range1_3_5_1_1"/>
    <protectedRange sqref="G1972:G1973" name="Range1_7_7"/>
    <protectedRange sqref="G1983" name="Range1_1_2_4_1_1_3"/>
    <protectedRange sqref="G1991:G1992" name="Range1_10_2_1_1"/>
    <protectedRange sqref="G2005" name="Range1_12_3"/>
    <protectedRange sqref="G2050:G2051" name="Range1_7_1_4_2_1_3"/>
    <protectedRange sqref="G2052:G2053" name="Range1_7_1_4_2_2_2"/>
    <protectedRange sqref="G2055:G2056" name="Range1_15_2"/>
    <protectedRange sqref="G2073:G2074" name="Range1_17_2"/>
    <protectedRange sqref="G2089:G2090" name="Range1_20_2"/>
    <protectedRange sqref="G2092" name="Range1_28_2"/>
    <protectedRange sqref="G2118:G2119" name="Range1_37_2"/>
    <protectedRange sqref="G2132" name="Range1_39_2"/>
    <protectedRange sqref="G2146:G2147" name="Range1_41_2"/>
    <protectedRange sqref="G2172:G2173" name="Range1_48_2"/>
    <protectedRange sqref="G2192" name="Range1_53_2"/>
    <protectedRange sqref="G2206:G2207" name="Range1_1_2_4_1_3_2"/>
    <protectedRange sqref="G2225" name="Range1_7_3_3_1_2_1_3"/>
    <protectedRange sqref="G2226:G2229" name="Range1_6_1_3_1_1_2_1_2"/>
    <protectedRange sqref="G2230:G2234" name="Range1_6_1_3_1_1_2_2_3"/>
    <protectedRange sqref="G2088 G1971 G2072 G1990 G2171 G2160 G2157 G2145 G2131 G2117 G2054 G2260:G2262" name="Range1_60_11"/>
    <protectedRange sqref="G2294" name="Range1_6_1_9_3"/>
    <protectedRange sqref="G2300:G2301 G2308:G2309" name="Range1_6_1_9_1_2"/>
    <protectedRange sqref="G2317 G2319:G2323" name="Range1_64_2"/>
    <protectedRange sqref="G2333 G2343 G2328:G2330 G2336:G2340" name="Range1_65_2"/>
    <protectedRange sqref="G2342" name="Range1_60_1_2"/>
    <protectedRange sqref="G2359 G2363:G2365 G2352:G2353 G2347:G2348" name="Range1_66_2"/>
    <protectedRange sqref="G2358" name="Range1_60_2_2"/>
    <protectedRange sqref="G2372 G2366:G2368" name="Range1_67_2"/>
    <protectedRange sqref="G2373" name="Range1_68_2"/>
    <protectedRange sqref="G2377" name="Range1_69_2"/>
    <protectedRange sqref="G2379" name="Range1_70_2"/>
    <protectedRange sqref="G2391:G2393 G2383:G2384 G2388" name="Range1_71_2"/>
    <protectedRange sqref="G2396:G2397 G2404 G2401" name="Range1_72_2"/>
    <protectedRange sqref="G2403" name="Range1_33_1_2"/>
    <protectedRange sqref="G2402" name="Range1_60_3_2"/>
    <protectedRange sqref="G2412 G2409 G2414" name="Range1_73_2"/>
    <protectedRange sqref="G2411" name="Range1_60_4_2"/>
    <protectedRange sqref="G2416" name="Range1_74_2"/>
    <protectedRange sqref="G2422 G2425" name="Range1_75_2"/>
    <protectedRange sqref="G2421" name="Range1_60_5_2"/>
    <protectedRange sqref="G2431" name="Range1_76_2"/>
    <protectedRange sqref="G2427:G2428" name="Range1_60_6_2"/>
    <protectedRange sqref="G2433" name="Range1_60_7_2"/>
    <protectedRange sqref="G2437" name="Range1_78_2"/>
    <protectedRange sqref="G2436" name="Range1_60_8_2"/>
    <protectedRange sqref="G2441" name="Range1_79_2"/>
    <protectedRange sqref="G2439:G2440" name="Range1_60_9_2"/>
    <protectedRange sqref="G2444:G2445 G2450:G2451 G2448" name="Range1_81_2"/>
    <protectedRange sqref="G2443" name="Range1_6_1_3_1_1_2_2_1_2"/>
    <protectedRange sqref="G2449" name="Range1_6_1_3_1_1_2_3_1_2"/>
    <protectedRange sqref="G2482:G2487 G2461:G2462 G2490:G2491 G2473:G2474 G2456:G2457 G2480 G2493:G2500 G2470:G2471 G2502:G2517 G2476:G2478 G2464:G2468" name="Range1_11_3"/>
    <protectedRange sqref="G2455" name="Range1_1_4_4"/>
    <protectedRange sqref="G2458" name="Range1_2_4_1"/>
    <protectedRange sqref="G2459:G2460" name="Range1_4_4_1"/>
    <protectedRange sqref="G2463" name="Range1_5_2_2_1"/>
    <protectedRange sqref="G2469" name="Range1_9_3_1_1"/>
    <protectedRange sqref="G2472" name="Range1_10_3_1_1"/>
    <protectedRange sqref="G2475" name="Range1_11_1_1"/>
    <protectedRange sqref="G2479" name="Range1_12_2"/>
    <protectedRange sqref="G2481" name="Range1_13_3_1"/>
    <protectedRange sqref="G2488" name="Range1_14_2"/>
    <protectedRange sqref="G2489" name="Range1_15_1"/>
    <protectedRange sqref="G2492" name="Range1_16_1"/>
    <protectedRange sqref="G2501" name="Range1_18"/>
    <protectedRange sqref="G2525" name="Range1_1_5_2"/>
    <protectedRange sqref="G2527" name="Range1_1_9_4"/>
    <protectedRange sqref="G2528" name="Range1_1_58"/>
    <protectedRange sqref="G2532" name="Range1_1_14_4"/>
    <protectedRange sqref="G2533" name="Range1_1_67"/>
    <protectedRange sqref="G2535" name="Range1_1_15_2"/>
    <protectedRange sqref="G2540" name="Range1_1_16_3"/>
    <protectedRange sqref="G2543 G2546 G2550" name="Range1_1_78"/>
    <protectedRange sqref="G2555" name="Range1_1_90"/>
    <protectedRange sqref="G2560" name="Range1_19_3"/>
    <protectedRange sqref="G2572" name="Range1_6_1_3_2_5_1"/>
    <protectedRange sqref="G2573" name="Range1_7_5_2_3_1"/>
    <protectedRange sqref="G2575" name="Range1_6_1_3_2_2_1_1"/>
    <protectedRange sqref="G2577" name="Range1_6_1_3_2_2_2"/>
    <protectedRange sqref="G2579" name="Range1_8_1_1_1_1_2"/>
    <protectedRange sqref="G2580" name="Range1_7_1_2_1_4_1"/>
    <protectedRange sqref="G2581" name="Range1_6_1_1_2_1_1_1"/>
    <protectedRange sqref="G2582" name="Range1_7_1_2_1_1_1_1"/>
    <protectedRange sqref="G2583" name="Range1_7_1_2_1_2_1_1"/>
    <protectedRange sqref="G2584" name="Range1_7_1_2_1_3_1"/>
    <protectedRange sqref="G2585" name="Range1_42"/>
    <protectedRange sqref="G2586" name="Range1_44"/>
    <protectedRange sqref="G2587" name="Range1_45"/>
    <protectedRange sqref="G2588" name="Range1_48"/>
    <protectedRange sqref="G2600" name="Range1_6_1_3_1_1_1_1"/>
    <protectedRange sqref="G2604:G2666" name="Range1_22"/>
    <protectedRange sqref="G2667" name="Range1_1_5_1"/>
    <protectedRange sqref="G2668:G2669" name="Range1_3_3_1"/>
    <protectedRange sqref="G2672:G2673" name="Range1_17"/>
    <protectedRange sqref="G2675:G2676" name="Range1_8_2_1"/>
    <protectedRange sqref="G2674" name="Range1_18_2_1"/>
    <protectedRange sqref="G2678:G2680" name="Range1_23_2"/>
    <protectedRange sqref="G2687:G2688" name="Range1_3_5_1_1_1"/>
    <protectedRange sqref="G2707" name="Range1_7_7_1"/>
    <protectedRange sqref="G2717:G2721" name="Range1_1_2_4_1_1_3_1"/>
    <protectedRange sqref="G2738:G2741" name="Range1_1_2_4_1_2_2_1"/>
    <protectedRange sqref="G2743:G2744" name="Range1_10_2_1_1_1"/>
    <protectedRange sqref="G2758" name="Range1_12_3_1"/>
    <protectedRange sqref="G2757 G2742" name="Range1_60_11_1"/>
    <protectedRange sqref="G3138:G3157" name="Range1_1_15"/>
    <protectedRange sqref="G3168:G3169" name="Range1_2_12"/>
    <protectedRange sqref="G3193:G3199 G3171:G3186" name="Range1_3_12"/>
    <protectedRange sqref="G3200:G3201" name="Range1_4_13"/>
    <protectedRange sqref="G3187:G3188" name="Range1_3_1_7"/>
    <protectedRange sqref="G3224 G3219:G3222 G3203:G3217" name="Range1_5_11"/>
    <protectedRange sqref="G3229:G3237" name="Range1_6_6"/>
    <protectedRange sqref="G3238:G3247" name="Range1_7_9"/>
    <protectedRange sqref="G3248:G3250" name="Range1_3_2_3"/>
    <protectedRange sqref="G3251:G3252" name="Range1_4_1_6"/>
    <protectedRange sqref="G3253" name="Range1_5_1_3"/>
    <protectedRange sqref="G3254" name="Range1_6_1_3"/>
    <protectedRange sqref="G3255" name="Range1_7_1_4_1"/>
    <protectedRange sqref="G3258:G3259" name="Range1_1_3_10"/>
    <protectedRange sqref="G3260" name="Range1_1_2_2_2"/>
    <protectedRange sqref="G3261" name="Range1_1_4_2_5"/>
    <protectedRange sqref="G3263" name="Range1_8_3_2"/>
    <protectedRange sqref="G3262" name="Range1_8_5_1"/>
    <protectedRange sqref="G3264" name="Range1_10_8"/>
    <protectedRange sqref="G3267:G3268" name="Range1_39_1_1"/>
    <protectedRange sqref="G3256:G3257" name="Range1_9_5"/>
    <protectedRange sqref="G3287" name="Range1_24_1_1_1_4"/>
    <protectedRange sqref="G3288" name="Range1_24_1_1_1_1_1"/>
    <protectedRange sqref="G3289" name="Range1_24_1_1_1_2_1"/>
    <protectedRange sqref="G3290" name="Range1_24_1_1_1_3_1"/>
    <protectedRange sqref="G3281:G3285" name="Range1_5_2_4"/>
    <protectedRange sqref="G3292:G3297" name="Range1_1_16"/>
    <protectedRange sqref="G3300:G3301" name="Range1_2_13"/>
    <protectedRange sqref="G3308 G3314 G3318 G3303:G3306 G3310:G3311" name="Range1_3_13"/>
    <protectedRange sqref="G3339 G3319:G3321 G3342:G3355" name="Range1_4_14"/>
    <protectedRange sqref="G3337 G3323:G3327 G3330:G3334" name="Range1_5_12"/>
    <protectedRange sqref="G3335:G3336" name="Range1_1_1_8"/>
    <protectedRange sqref="G3338" name="Range1_6_7_1"/>
    <protectedRange sqref="G3397 G3399:G3400" name="Range1_3_1_8"/>
    <protectedRange sqref="G3395" name="Range1_8_1_2_1"/>
    <protectedRange sqref="G3401:G3402" name="Range1_4_1_7"/>
    <protectedRange sqref="G3419:G3422 G3405:G3413" name="Range1_1_17"/>
    <protectedRange sqref="G3404" name="Range1_1_1_9"/>
    <protectedRange sqref="G3414:G3415" name="Range1_3_14"/>
    <protectedRange sqref="G3416" name="Range1_4_15"/>
    <protectedRange sqref="G3417:G3418" name="Range1_5_13"/>
    <protectedRange sqref="G3424:G3428 G3434:G3438" name="Range1_6_8"/>
    <protectedRange sqref="G3429" name="Range1_1_2_9"/>
    <protectedRange sqref="F3429" name="Range1_1_1_1_6"/>
    <protectedRange sqref="G3430" name="Range1_2_1_9"/>
    <protectedRange sqref="F3430" name="Range1_2_1_1_3"/>
    <protectedRange sqref="G3431" name="Range1_6_2_1"/>
    <protectedRange sqref="F3431" name="Range1_1_2_2_3"/>
    <protectedRange sqref="G3432:G3433" name="Range1_7_10"/>
    <protectedRange sqref="F3432:F3433" name="Range1_1_3_11"/>
    <protectedRange sqref="G3444:G3456" name="Range1_27"/>
    <protectedRange sqref="G3460:G3469 G3475" name="Range1_1_19"/>
    <protectedRange sqref="G3486:G3487 G3483" name="Range1_2_15"/>
    <protectedRange sqref="G3477:G3479" name="Range1_1_1_11"/>
    <protectedRange sqref="G3480:G3481" name="Range1_2_1_11"/>
    <protectedRange sqref="G3482" name="Range1_3_1_10"/>
    <protectedRange sqref="G3485" name="Range1_1_1_1_8"/>
    <protectedRange sqref="F3488" name="Range1_1_1_1_1_2"/>
    <protectedRange sqref="G3490" name="Range1_4_1_1_2"/>
    <protectedRange sqref="G3493:G3500" name="Range1_5_15"/>
    <protectedRange sqref="G3491" name="Range1_1_2_11"/>
    <protectedRange sqref="G3492" name="Range1_7_1_6"/>
    <protectedRange sqref="G3503:G3510 G3518:G3519" name="Range1_6_10"/>
    <protectedRange sqref="G3501" name="Range1_1_3_13"/>
    <protectedRange sqref="G3502" name="Range1_3_3_3"/>
    <protectedRange sqref="G3511:G3516" name="Range1_6_3_2_1"/>
    <protectedRange sqref="G3520:G3527 G3529:G3534" name="Range1_1_21"/>
    <protectedRange sqref="G3535:G3551" name="Range1_2_17"/>
    <protectedRange sqref="G3554:G3557 G3564:G3568" name="Range1_3_16"/>
    <protectedRange sqref="E3553" name="Range1_1_1_1_10"/>
    <protectedRange sqref="G3569:G3570" name="Range1_4_17"/>
    <protectedRange sqref="G3571:G3573" name="Range1_5_17"/>
    <protectedRange sqref="G3575" name="Range1_8_6"/>
    <protectedRange sqref="G3585:G3586" name="Range1_21_4"/>
    <protectedRange sqref="G3576" name="Range1_26_2_1"/>
    <protectedRange sqref="G3580" name="Range1_14_7"/>
    <protectedRange sqref="F3581" name="Range1_15_7"/>
    <protectedRange sqref="G3582" name="Range1_17_6"/>
    <protectedRange sqref="G3574" name="Range1_1_2_13"/>
    <protectedRange sqref="G3577" name="Range1_9_1_2"/>
    <protectedRange sqref="G3578" name="Range1_11_8"/>
    <protectedRange sqref="G3579" name="Range1_12_8"/>
    <protectedRange sqref="G3583" name="Range1_37_1"/>
    <protectedRange sqref="G3584" name="Range1_38_1"/>
    <protectedRange sqref="G3587:G3598" name="Range1_19_8"/>
    <protectedRange sqref="G3605" name="Range1_7_2_5"/>
    <protectedRange sqref="G3606" name="Range1_8_1_4"/>
    <protectedRange sqref="G3604" name="Range1_13_1_2"/>
    <protectedRange sqref="G3629" name="Range1_1_2_1_3_1"/>
    <protectedRange sqref="G3632" name="Range1_1_4_9"/>
    <protectedRange sqref="G3633:G3634" name="Range1_3_2_5"/>
    <protectedRange sqref="G3635" name="Range1_4_2_3"/>
    <protectedRange sqref="G3637:G3638" name="Range1_6_3_4"/>
    <protectedRange sqref="G3639" name="Range1_4_1_2_5"/>
    <protectedRange sqref="G3641" name="Range1_7_3_2"/>
    <protectedRange sqref="G3642" name="Range1_8_2_3"/>
    <protectedRange sqref="G3644" name="Range1_9_2_2"/>
    <protectedRange sqref="G3648" name="Range1_8_1_1_3"/>
    <protectedRange sqref="G3653" name="Range1_11_2_2"/>
    <protectedRange sqref="G3656" name="Range1_4_3_3_1"/>
    <protectedRange sqref="G3661" name="Range1_10_1_2"/>
    <protectedRange sqref="G3672:G3673 G3676" name="Range1_25_2"/>
    <protectedRange sqref="G3665" name="Range1_5_3_5"/>
    <protectedRange sqref="G3679:G3684 G3686:G3691" name="Range1_39_3"/>
    <protectedRange sqref="G3701:G3714 G3692:G3699" name="Range1_40_1"/>
    <protectedRange sqref="G3715:G3722" name="Range1_29"/>
    <protectedRange sqref="G3723 G3727:G3735" name="Range1_7_12"/>
    <protectedRange sqref="G3724" name="Range1_1_1_3_2_1"/>
    <protectedRange sqref="G3725" name="Range1_2_3_4"/>
    <protectedRange sqref="G3726" name="Range1_3_4_2"/>
    <protectedRange sqref="G3761:G3765 G3736:G3759" name="Range1_20_3"/>
    <protectedRange sqref="G3767:G3770" name="Range1_4_4_3_1"/>
    <protectedRange sqref="G3771:G3772" name="Range1_9_7"/>
    <protectedRange sqref="G3773:G3774" name="Range1_2_4_3"/>
    <protectedRange sqref="G18" name="Range1_1_1"/>
    <protectedRange sqref="G52" name="Range1_4"/>
    <protectedRange sqref="G54:G55" name="Range1_4_1"/>
    <protectedRange sqref="G57" name="Range1_4_2_2"/>
    <protectedRange sqref="G66" name="Range1_4_5"/>
    <protectedRange sqref="G70" name="Range1_4_8"/>
    <protectedRange sqref="G78" name="Range1_1_3"/>
    <protectedRange sqref="G81:G82" name="Range1_1_3_1"/>
    <protectedRange sqref="G198" name="Range1_4_2_4"/>
    <protectedRange sqref="G200:G202" name="Range1_10_4_1"/>
    <protectedRange sqref="G204" name="Range1_3_1_1_3"/>
    <protectedRange sqref="G212" name="Range1_10_5"/>
    <protectedRange sqref="G297" name="Range1_15_3_1"/>
    <protectedRange sqref="G299" name="Range1_15_4"/>
    <protectedRange sqref="G306:G307" name="Range1_15_6"/>
    <protectedRange sqref="G309" name="Range1_15_8"/>
    <protectedRange sqref="G313" name="Range1_2"/>
    <protectedRange sqref="G317:G318" name="Range1_12_4"/>
    <protectedRange sqref="G327:G328" name="Range1_12_4_1"/>
    <protectedRange sqref="G333" name="Range1_1_4"/>
    <protectedRange sqref="G370" name="Range1_2_1"/>
    <protectedRange sqref="G375" name="Range1_2_2"/>
    <protectedRange sqref="G385" name="Range1_2_5"/>
    <protectedRange sqref="G416" name="Range1_4_10"/>
    <protectedRange sqref="G426" name="Range1_4_12"/>
    <protectedRange sqref="G556" name="Range1_1_5"/>
    <protectedRange sqref="G3136" name="Range1_1_8"/>
    <protectedRange sqref="G3189:G3191" name="Range1_3"/>
    <protectedRange sqref="G3192" name="Range1_4_16"/>
    <protectedRange sqref="G3227" name="Range1_6"/>
    <protectedRange sqref="G3316" name="Range1_3_1"/>
    <protectedRange sqref="G3317" name="Range1_4_18"/>
    <protectedRange sqref="G3328:G3329" name="Range1_5"/>
    <protectedRange sqref="G3340:G3341" name="Range1_4_19"/>
    <protectedRange sqref="G3457:G3458" name="Range1_1_12"/>
    <protectedRange sqref="G3472" name="Range1_4_1_1"/>
    <protectedRange sqref="G3473" name="Range1_4_3_2"/>
    <protectedRange sqref="G3517" name="Range1_10_7"/>
    <protectedRange sqref="G3528" name="Range1_1_1_1_1"/>
    <protectedRange sqref="G2766:G2783 G2788:G2794" name="Range1_1_13_1"/>
    <protectedRange sqref="F2795:F2797 F2800" name="Range1_1_1_7_1"/>
    <protectedRange sqref="F2804:F2805" name="Range1_2_10_1"/>
    <protectedRange sqref="G2807:G2808" name="Range1_3_10_1"/>
    <protectedRange sqref="G2811" name="Range1_1_4_7_1"/>
    <protectedRange sqref="G2813:G2816" name="Range1_1_5_5_1"/>
    <protectedRange sqref="G2798" name="Range1_4_11_1"/>
    <protectedRange sqref="G2801:G2803" name="Range1_5_9_1"/>
    <protectedRange sqref="F2799" name="Range1_1_1_1_5_1"/>
    <protectedRange sqref="G2806" name="Range1_3_1_5_1_1"/>
    <protectedRange sqref="G2812" name="Range1_1_4_2_3_1"/>
    <protectedRange sqref="G2818:G2820" name="Range1_1_2_8_1"/>
    <protectedRange sqref="G2824:G2825" name="Range1_10_6_1"/>
    <protectedRange sqref="G2837:G2840 G2831:G2834" name="Range1_11_6_1"/>
    <protectedRange sqref="G2835:G2836 G2827:G2830" name="Range1_3_1_1_4_1"/>
    <protectedRange sqref="G2842:G2853" name="Range1_12_6_1"/>
    <protectedRange sqref="G2854:G2855 G2872:G2873" name="Range1_13_6_1"/>
    <protectedRange sqref="G2878:G2889" name="Range1_14_5_1"/>
    <protectedRange sqref="G2890:G2894" name="Range1_15_5_1"/>
    <protectedRange sqref="G2895:G2900" name="Range1_16_4_1"/>
    <protectedRange sqref="G2901:G2905" name="Range1_17_4_1"/>
    <protectedRange sqref="G2920:G2943 G2909:G2918" name="Range1_18_3_1_1"/>
    <protectedRange sqref="G2952 G2954:G2960" name="Range1_1_3_8_1"/>
    <protectedRange sqref="E2979:I2979" name="Range1_19_6_1"/>
    <protectedRange sqref="I2964:I2965 I2967 E2967:G2967" name="Range1_32_2_1"/>
    <protectedRange sqref="E2965:G2965" name="Range1_35_2_1"/>
    <protectedRange sqref="D2964" name="Range1_36_2_1"/>
    <protectedRange sqref="G2966" name="Range1_2_1_8_1"/>
    <protectedRange sqref="G3024:G3025 G3030 G3036:G3039" name="Range1_21_2_1"/>
    <protectedRange sqref="G2996 G2986" name="Range1_1_1_4_3_1"/>
    <protectedRange sqref="G2989:G2990" name="Range1_2_1_2_3_1"/>
    <protectedRange sqref="G2991" name="Range1_3_1_3_3_1"/>
    <protectedRange sqref="G2994" name="Range1_4_1_2_3_1"/>
    <protectedRange sqref="G3006:G3008" name="Range1_5_3_3_1"/>
    <protectedRange sqref="G2983:G2984 G3001:G3005 G2987:G2988 G2992:G2993 G2995 G2999 G3012:G3020" name="Range1_7_2_3_1"/>
    <protectedRange sqref="G3021" name="Range1_1_3_2_3_1"/>
    <protectedRange sqref="G3041:G3060" name="Range1_22_3_1_1"/>
    <protectedRange sqref="G3062:G3085" name="Range1_23_4_1"/>
    <protectedRange sqref="G3120:G3130" name="Range1_25_1"/>
    <protectedRange sqref="F2784:F2785" name="Range1_1_1_2_1_2"/>
    <protectedRange sqref="G2786" name="Range1_4_1_5_1"/>
    <protectedRange sqref="F2787" name="Range1_1_1_1_1_1"/>
    <protectedRange sqref="G2856:G2862" name="Range1_14_1"/>
    <protectedRange sqref="G2863:G2865" name="Range1_15_1_1_1"/>
    <protectedRange sqref="G2866:G2871" name="Range1_16_1_1_1"/>
    <protectedRange sqref="G2985" name="Range1_7_2_1"/>
    <protectedRange sqref="G3685" name="Range1_39"/>
  </protectedRanges>
  <autoFilter ref="A8:N3772" xr:uid="{00000000-0009-0000-0000-000000000000}"/>
  <dataConsolidate/>
  <mergeCells count="5">
    <mergeCell ref="A1:N3"/>
    <mergeCell ref="A5:N5"/>
    <mergeCell ref="A6:N6"/>
    <mergeCell ref="A7:N7"/>
    <mergeCell ref="A4:N4"/>
  </mergeCells>
  <conditionalFormatting sqref="G1:G8 G3775:G1048576">
    <cfRule type="duplicateValues" dxfId="0" priority="1"/>
  </conditionalFormatting>
  <dataValidations count="5">
    <dataValidation type="whole" operator="greaterThan" allowBlank="1" showInputMessage="1" showErrorMessage="1" sqref="K9:K14 K16 K43:K111 K18:K41" xr:uid="{00000000-0002-0000-0000-000000000000}">
      <formula1>0</formula1>
    </dataValidation>
    <dataValidation allowBlank="1" showInputMessage="1" showErrorMessage="1" promptTitle="Foreign Currency" prompt="Please select a currency where the vehicle is imported or manufactured from " sqref="J8" xr:uid="{00000000-0002-0000-0000-000001000000}"/>
    <dataValidation allowBlank="1" showInputMessage="1" showErrorMessage="1" promptTitle="Delivery Period in days" prompt="Please provide delivery period in days numerically (1, 2, or 3. Please do not type one, two, or three or in weeks)" sqref="H8" xr:uid="{00000000-0002-0000-0000-000002000000}"/>
    <dataValidation allowBlank="1" showInputMessage="1" showErrorMessage="1" promptTitle="Maintanance or Service Plan" prompt="Please select YES or NO " sqref="J2821:J2823" xr:uid="{00000000-0002-0000-0000-000003000000}"/>
    <dataValidation type="list" allowBlank="1" showInputMessage="1" showErrorMessage="1" sqref="G3581 J3040:J3060" xr:uid="{00000000-0002-0000-0000-000004000000}">
      <formula1>#REF!</formula1>
    </dataValidation>
  </dataValidations>
  <pageMargins left="0.19685039370078741" right="0.19685039370078741" top="0.39370078740157483" bottom="0.19685039370078741" header="0.31496062992125984" footer="0.31496062992125984"/>
  <pageSetup paperSize="9" scale="31" fitToHeight="0"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5000000}">
          <x14:formula1>
            <xm:f>'C:\Users\Danie Erasmus\Documents\Transveral Contracts\RT57 Vehicle procurement\RT57 2022\RT57-2022 Resubmition Year 2\RT57-2022 Evaluation Year 2\Bidders\32. TOYOTA\[RT57-2022 EXCEL PRICING SCHEDULE.xlsx]DATA'!#REF!</xm:f>
          </x14:formula1>
          <xm:sqref>J465:J499 J2878:J2905</xm:sqref>
        </x14:dataValidation>
        <x14:dataValidation type="list" allowBlank="1" showInputMessage="1" showErrorMessage="1" xr:uid="{00000000-0002-0000-0000-000006000000}">
          <x14:formula1>
            <xm:f>'C:\Users\Danie Erasmus\Documents\TRANSV~1\RT57VE~1\RTDE2E~1\RT57-2~3\RT57-2~3\Bidders\04CFC1~1.BMW\[Copy of 5)- RT57-2022 EXCEL PRICING SCHEDULE_BMW GROUP SOUTH AFRICA YEAR 2 PRICE-SUBMISSION 2024_.xlsx]DATA'!#REF!</xm:f>
          </x14:formula1>
          <xm:sqref>J2804:J2805 J2817 J2807:J2810 J2800 J2795:J2797</xm:sqref>
        </x14:dataValidation>
        <x14:dataValidation type="list" allowBlank="1" showInputMessage="1" showErrorMessage="1" xr:uid="{00000000-0002-0000-0000-000007000000}">
          <x14:formula1>
            <xm:f>'C:\Users\Danie Erasmus\Documents\Transveral Contracts\RT57 Vehicle procurement\RT57 2022\RT57-2022 Resubmition Year 2\RT57-2022 Evaluation Year 2\Bidders\02. ARO TRADING\[RT57-2022 PRICING SCHEDULE ARO TRADING.xlsx]DATA'!#REF!</xm:f>
          </x14:formula1>
          <xm:sqref>J345:J361 J334:J343 J329:J332 J2788:J2794 J2762:J2783</xm:sqref>
        </x14:dataValidation>
        <x14:dataValidation type="list" allowBlank="1" showInputMessage="1" showErrorMessage="1" xr:uid="{00000000-0002-0000-0000-000008000000}">
          <x14:formula1>
            <xm:f>'C:\Users\Danie Erasmus\Documents\TRANSV~1\RT57VE~1\RTDE2E~1\RT57-2~3\RT57-2~3\Bidders\25C194~1.NIS\NISSAN~1\SECTIO~2\[RT57-2022 EXCEL PRICING SCHEDULE (Nissan SA) - YEAR 2 Review Submission.xlsx]DATA'!#REF!</xm:f>
          </x14:formula1>
          <xm:sqref>J453:J464 J2874:J2876</xm:sqref>
        </x14:dataValidation>
        <x14:dataValidation type="list" allowBlank="1" showInputMessage="1" showErrorMessage="1" xr:uid="{00000000-0002-0000-0000-000009000000}">
          <x14:formula1>
            <xm:f>'C:\Users\Danie Erasmus\Documents\Transveral Contracts\RT57 Vehicle procurement\RT57 2022\RT57-2022 Resubmition Year 2\RT57-2022 Evaluation Year 2\Bidders\35. VWSA\[RT57-2022 EXCEL PRICING SCHEDULE VWSA.xlsx]DATA'!#REF!</xm:f>
          </x14:formula1>
          <xm:sqref>J2906:J2943</xm:sqref>
        </x14:dataValidation>
        <x14:dataValidation type="list" allowBlank="1" showInputMessage="1" showErrorMessage="1" xr:uid="{00000000-0002-0000-0000-00000A000000}">
          <x14:formula1>
            <xm:f>'C:\Users\Danie Erasmus\Documents\TRANSV~1\RT57VE~1\RTDE2E~1\RT57-2~3\RT57-2~3\Bidders\11B703~1.HYU\RT57-2~1\4F99C~1.RT5\[RT57-2022 EXCEL PRICING SCHEDULE 2024-2025.xlsx]DATA'!#REF!</xm:f>
          </x14:formula1>
          <xm:sqref>J391:J397 J2826:J2831</xm:sqref>
        </x14:dataValidation>
        <x14:dataValidation type="list" allowBlank="1" showInputMessage="1" showErrorMessage="1" xr:uid="{00000000-0002-0000-0000-00000B000000}">
          <x14:formula1>
            <xm:f>'C:\Users\Danie Erasmus\Documents\Transveral Contracts\RT57 Vehicle procurement\RT57 2022\RT57-2022 Resubmition Year 2\RT57-2022 Evaluation Year 2\cLEANED bIDDERS\30. RATSHIKUNI\PRICING\[RT57-2022 RAM Pricing.xlsx]DATA'!#REF!</xm:f>
          </x14:formula1>
          <xm:sqref>J3061:J3085</xm:sqref>
        </x14:dataValidation>
        <x14:dataValidation type="list" allowBlank="1" showInputMessage="1" showErrorMessage="1" xr:uid="{00000000-0002-0000-0000-00000C000000}">
          <x14:formula1>
            <xm:f>'C:\Users\Danie Erasmus\Documents\TRANSV~1\RT57VE~1\RTDE2E~1\RT57-2~3\RT57-2~3\CLEANE~1\26BFB8~1.NMI\NMIRT5~1\14851~1.NMI\[NMI - 9.) 2022 EXCEL PRICING SCHEDULE - Year 2.xlsx]DATA'!#REF!</xm:f>
          </x14:formula1>
          <xm:sqref>J3036:J3039 J2982 J3024:J3025 J3030</xm:sqref>
        </x14:dataValidation>
        <x14:dataValidation type="list" allowBlank="1" showInputMessage="1" showErrorMessage="1" xr:uid="{00000000-0002-0000-0000-00000D000000}">
          <x14:formula1>
            <xm:f>'C:\Users\Danie Erasmus\Documents\Transveral Contracts\RT57 Vehicle procurement\RT57 2022\RT57-2022 Resubmition Year 2\RT57-2022 Evaluation Year 2\Bidders\22. MERCEDES\[MBSA RT57-2022 EXCEL PRICING SCHEDULE FINAL.xlsx]DATA'!#REF!</xm:f>
          </x14:formula1>
          <xm:sqref>J2854:J2855 J2872:J2873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workbookViewId="0">
      <selection activeCell="E1" sqref="E1:F10"/>
    </sheetView>
  </sheetViews>
  <sheetFormatPr defaultRowHeight="13.8" x14ac:dyDescent="0.25"/>
  <cols>
    <col min="1" max="1" width="14.59765625" customWidth="1"/>
    <col min="2" max="2" width="13.09765625" customWidth="1"/>
    <col min="3" max="3" width="15.3984375" customWidth="1"/>
    <col min="4" max="4" width="11.5" bestFit="1" customWidth="1"/>
    <col min="5" max="5" width="16.09765625" customWidth="1"/>
    <col min="6" max="6" width="16.59765625" customWidth="1"/>
  </cols>
  <sheetData>
    <row r="1" spans="1:6" ht="62.4" x14ac:dyDescent="0.3">
      <c r="A1" s="24" t="s">
        <v>55</v>
      </c>
      <c r="B1" s="25" t="s">
        <v>56</v>
      </c>
      <c r="C1" s="25" t="s">
        <v>57</v>
      </c>
      <c r="D1" s="25" t="s">
        <v>66</v>
      </c>
      <c r="E1" s="25" t="s">
        <v>68</v>
      </c>
      <c r="F1" s="25" t="s">
        <v>69</v>
      </c>
    </row>
    <row r="2" spans="1:6" ht="15.6" x14ac:dyDescent="0.25">
      <c r="A2" s="12" t="s">
        <v>49</v>
      </c>
      <c r="B2" s="29">
        <f>E2</f>
        <v>17.671099999999999</v>
      </c>
      <c r="C2" s="30">
        <v>15.15616</v>
      </c>
      <c r="D2" s="5" t="s">
        <v>65</v>
      </c>
      <c r="E2" s="6">
        <v>17.671099999999999</v>
      </c>
      <c r="F2" s="5"/>
    </row>
    <row r="3" spans="1:6" ht="15.6" x14ac:dyDescent="0.25">
      <c r="A3" s="8" t="s">
        <v>11</v>
      </c>
      <c r="B3" s="29">
        <f>E3</f>
        <v>17.681699999999999</v>
      </c>
      <c r="C3" s="30">
        <v>16.747409999999999</v>
      </c>
      <c r="D3" s="5" t="s">
        <v>64</v>
      </c>
      <c r="E3" s="6">
        <v>17.681699999999999</v>
      </c>
      <c r="F3" s="5"/>
    </row>
    <row r="4" spans="1:6" ht="15.6" x14ac:dyDescent="0.25">
      <c r="A4" s="26" t="s">
        <v>51</v>
      </c>
      <c r="B4" s="29">
        <f>1/E4</f>
        <v>0.22163120567375888</v>
      </c>
      <c r="C4" s="31">
        <f>1/4.77679</f>
        <v>0.20934560656842774</v>
      </c>
      <c r="D4" s="5" t="s">
        <v>63</v>
      </c>
      <c r="E4" s="6">
        <v>4.5119999999999996</v>
      </c>
      <c r="F4" s="5"/>
    </row>
    <row r="5" spans="1:6" ht="15.6" x14ac:dyDescent="0.25">
      <c r="A5" s="27" t="s">
        <v>21</v>
      </c>
      <c r="B5" s="29">
        <f>1/E5</f>
        <v>0.1230103082638325</v>
      </c>
      <c r="C5" s="31">
        <f>1/7.222111</f>
        <v>0.13846367080206881</v>
      </c>
      <c r="D5" s="5" t="s">
        <v>58</v>
      </c>
      <c r="E5" s="6">
        <v>8.1294000000000004</v>
      </c>
      <c r="F5" s="5"/>
    </row>
    <row r="6" spans="1:6" ht="15.6" x14ac:dyDescent="0.25">
      <c r="A6" s="2" t="s">
        <v>50</v>
      </c>
      <c r="B6" s="29">
        <f>E6</f>
        <v>20.2042</v>
      </c>
      <c r="C6" s="30">
        <v>19.476780000000002</v>
      </c>
      <c r="D6" s="5" t="s">
        <v>62</v>
      </c>
      <c r="E6" s="6">
        <v>20.2042</v>
      </c>
      <c r="F6" s="5"/>
    </row>
    <row r="7" spans="1:6" ht="15.6" x14ac:dyDescent="0.25">
      <c r="A7" s="8" t="s">
        <v>38</v>
      </c>
      <c r="B7" s="29">
        <v>1</v>
      </c>
      <c r="C7" s="30">
        <v>1</v>
      </c>
      <c r="D7" s="5" t="s">
        <v>67</v>
      </c>
      <c r="E7" s="6">
        <v>1</v>
      </c>
      <c r="F7" s="5">
        <v>1</v>
      </c>
    </row>
    <row r="8" spans="1:6" ht="15.6" x14ac:dyDescent="0.25">
      <c r="A8" s="2" t="s">
        <v>52</v>
      </c>
      <c r="B8" s="29">
        <f>1/E8</f>
        <v>0.47830870043526091</v>
      </c>
      <c r="C8" s="32">
        <f>1/2.30364</f>
        <v>0.43409560521609275</v>
      </c>
      <c r="D8" s="5" t="s">
        <v>61</v>
      </c>
      <c r="E8" s="6">
        <v>2.0907</v>
      </c>
      <c r="F8" s="5"/>
    </row>
    <row r="9" spans="1:6" x14ac:dyDescent="0.25">
      <c r="A9" s="2" t="s">
        <v>54</v>
      </c>
      <c r="B9" s="28">
        <f>1/E9</f>
        <v>2.5201612903225805</v>
      </c>
      <c r="C9" s="18"/>
      <c r="D9" s="5" t="s">
        <v>60</v>
      </c>
      <c r="E9" s="6">
        <v>0.39679999999999999</v>
      </c>
      <c r="F9" s="5"/>
    </row>
    <row r="10" spans="1:6" x14ac:dyDescent="0.25">
      <c r="A10" s="8" t="s">
        <v>53</v>
      </c>
      <c r="B10" s="28">
        <f>1/E10</f>
        <v>1.2685912040960272E-2</v>
      </c>
      <c r="C10" s="18"/>
      <c r="D10" s="5" t="s">
        <v>59</v>
      </c>
      <c r="E10" s="1">
        <v>78.827600000000004</v>
      </c>
      <c r="F10"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645"/>
  <sheetViews>
    <sheetView topLeftCell="A15" workbookViewId="0">
      <selection activeCell="D39" sqref="D39"/>
    </sheetView>
  </sheetViews>
  <sheetFormatPr defaultRowHeight="13.8" x14ac:dyDescent="0.25"/>
  <cols>
    <col min="1" max="1" width="3.59765625" customWidth="1"/>
    <col min="2" max="2" width="30.59765625" style="19" bestFit="1" customWidth="1"/>
  </cols>
  <sheetData>
    <row r="1" spans="1:2" x14ac:dyDescent="0.25">
      <c r="A1" s="17" t="s">
        <v>48</v>
      </c>
      <c r="B1" s="17" t="s">
        <v>2</v>
      </c>
    </row>
    <row r="2" spans="1:2" x14ac:dyDescent="0.25">
      <c r="A2">
        <v>1</v>
      </c>
      <c r="B2" s="10" t="s">
        <v>34</v>
      </c>
    </row>
    <row r="3" spans="1:2" x14ac:dyDescent="0.25">
      <c r="A3">
        <v>2</v>
      </c>
      <c r="B3" s="10" t="s">
        <v>41</v>
      </c>
    </row>
    <row r="4" spans="1:2" x14ac:dyDescent="0.25">
      <c r="A4">
        <v>3</v>
      </c>
      <c r="B4" s="18" t="s">
        <v>7</v>
      </c>
    </row>
    <row r="5" spans="1:2" x14ac:dyDescent="0.25">
      <c r="A5">
        <v>4</v>
      </c>
      <c r="B5" s="7" t="s">
        <v>15</v>
      </c>
    </row>
    <row r="6" spans="1:2" x14ac:dyDescent="0.25">
      <c r="A6">
        <v>5</v>
      </c>
      <c r="B6" s="10" t="s">
        <v>36</v>
      </c>
    </row>
    <row r="7" spans="1:2" x14ac:dyDescent="0.25">
      <c r="A7">
        <v>6</v>
      </c>
      <c r="B7" s="10" t="s">
        <v>32</v>
      </c>
    </row>
    <row r="8" spans="1:2" x14ac:dyDescent="0.25">
      <c r="A8">
        <v>7</v>
      </c>
      <c r="B8" s="10" t="s">
        <v>42</v>
      </c>
    </row>
    <row r="9" spans="1:2" x14ac:dyDescent="0.25">
      <c r="A9">
        <v>8</v>
      </c>
      <c r="B9" s="7" t="s">
        <v>20</v>
      </c>
    </row>
    <row r="10" spans="1:2" x14ac:dyDescent="0.25">
      <c r="A10">
        <v>9</v>
      </c>
      <c r="B10" s="10" t="s">
        <v>44</v>
      </c>
    </row>
    <row r="11" spans="1:2" x14ac:dyDescent="0.25">
      <c r="A11">
        <v>10</v>
      </c>
      <c r="B11" s="7" t="s">
        <v>8</v>
      </c>
    </row>
    <row r="12" spans="1:2" x14ac:dyDescent="0.25">
      <c r="A12">
        <v>11</v>
      </c>
      <c r="B12" s="21" t="s">
        <v>9</v>
      </c>
    </row>
    <row r="13" spans="1:2" x14ac:dyDescent="0.25">
      <c r="A13">
        <v>12</v>
      </c>
      <c r="B13" s="7" t="s">
        <v>19</v>
      </c>
    </row>
    <row r="14" spans="1:2" x14ac:dyDescent="0.25">
      <c r="A14">
        <v>13</v>
      </c>
      <c r="B14" s="22" t="s">
        <v>24</v>
      </c>
    </row>
    <row r="15" spans="1:2" x14ac:dyDescent="0.25">
      <c r="A15">
        <v>14</v>
      </c>
      <c r="B15" s="10" t="s">
        <v>39</v>
      </c>
    </row>
    <row r="16" spans="1:2" x14ac:dyDescent="0.25">
      <c r="A16">
        <v>15</v>
      </c>
      <c r="B16" s="10" t="s">
        <v>31</v>
      </c>
    </row>
    <row r="17" spans="1:2" x14ac:dyDescent="0.25">
      <c r="A17">
        <v>16</v>
      </c>
      <c r="B17" s="10" t="s">
        <v>33</v>
      </c>
    </row>
    <row r="18" spans="1:2" x14ac:dyDescent="0.25">
      <c r="A18">
        <v>17</v>
      </c>
      <c r="B18" s="18" t="s">
        <v>10</v>
      </c>
    </row>
    <row r="19" spans="1:2" x14ac:dyDescent="0.25">
      <c r="A19">
        <v>18</v>
      </c>
      <c r="B19" s="10" t="s">
        <v>37</v>
      </c>
    </row>
    <row r="20" spans="1:2" ht="27.6" x14ac:dyDescent="0.25">
      <c r="A20">
        <v>19</v>
      </c>
      <c r="B20" s="10" t="s">
        <v>40</v>
      </c>
    </row>
    <row r="21" spans="1:2" x14ac:dyDescent="0.25">
      <c r="A21">
        <v>20</v>
      </c>
      <c r="B21" s="10" t="s">
        <v>47</v>
      </c>
    </row>
    <row r="22" spans="1:2" x14ac:dyDescent="0.25">
      <c r="A22">
        <v>21</v>
      </c>
      <c r="B22" s="11" t="s">
        <v>17</v>
      </c>
    </row>
    <row r="23" spans="1:2" x14ac:dyDescent="0.25">
      <c r="A23">
        <v>22</v>
      </c>
      <c r="B23" s="18" t="s">
        <v>27</v>
      </c>
    </row>
    <row r="24" spans="1:2" x14ac:dyDescent="0.25">
      <c r="A24">
        <v>23</v>
      </c>
      <c r="B24" s="10" t="s">
        <v>26</v>
      </c>
    </row>
    <row r="25" spans="1:2" x14ac:dyDescent="0.25">
      <c r="A25">
        <v>24</v>
      </c>
      <c r="B25" s="7" t="s">
        <v>12</v>
      </c>
    </row>
    <row r="26" spans="1:2" x14ac:dyDescent="0.25">
      <c r="A26">
        <v>25</v>
      </c>
      <c r="B26" s="7" t="s">
        <v>23</v>
      </c>
    </row>
    <row r="27" spans="1:2" x14ac:dyDescent="0.25">
      <c r="A27">
        <v>26</v>
      </c>
      <c r="B27" s="10" t="s">
        <v>46</v>
      </c>
    </row>
    <row r="28" spans="1:2" ht="27.6" x14ac:dyDescent="0.25">
      <c r="A28">
        <v>27</v>
      </c>
      <c r="B28" s="10" t="s">
        <v>30</v>
      </c>
    </row>
    <row r="29" spans="1:2" ht="27.6" x14ac:dyDescent="0.25">
      <c r="A29">
        <v>28</v>
      </c>
      <c r="B29" s="10" t="s">
        <v>28</v>
      </c>
    </row>
    <row r="30" spans="1:2" x14ac:dyDescent="0.25">
      <c r="A30">
        <v>29</v>
      </c>
      <c r="B30" s="11" t="s">
        <v>18</v>
      </c>
    </row>
    <row r="31" spans="1:2" x14ac:dyDescent="0.25">
      <c r="A31">
        <v>30</v>
      </c>
      <c r="B31" s="10" t="s">
        <v>45</v>
      </c>
    </row>
    <row r="32" spans="1:2" x14ac:dyDescent="0.25">
      <c r="A32">
        <v>31</v>
      </c>
      <c r="B32" s="10" t="s">
        <v>25</v>
      </c>
    </row>
    <row r="33" spans="1:2" x14ac:dyDescent="0.25">
      <c r="A33">
        <v>32</v>
      </c>
      <c r="B33" s="10" t="s">
        <v>29</v>
      </c>
    </row>
    <row r="34" spans="1:2" x14ac:dyDescent="0.25">
      <c r="A34">
        <v>33</v>
      </c>
      <c r="B34" s="10" t="s">
        <v>35</v>
      </c>
    </row>
    <row r="35" spans="1:2" x14ac:dyDescent="0.25">
      <c r="A35">
        <v>34</v>
      </c>
      <c r="B35" s="18" t="s">
        <v>13</v>
      </c>
    </row>
    <row r="36" spans="1:2" x14ac:dyDescent="0.25">
      <c r="A36">
        <v>35</v>
      </c>
      <c r="B36" s="10" t="s">
        <v>43</v>
      </c>
    </row>
    <row r="37" spans="1:2" x14ac:dyDescent="0.25">
      <c r="B37" s="23"/>
    </row>
    <row r="38" spans="1:2" x14ac:dyDescent="0.25">
      <c r="B38" s="23"/>
    </row>
    <row r="39" spans="1:2" x14ac:dyDescent="0.25">
      <c r="B39" s="23"/>
    </row>
    <row r="40" spans="1:2" x14ac:dyDescent="0.25">
      <c r="B40" s="23"/>
    </row>
    <row r="41" spans="1:2" x14ac:dyDescent="0.25">
      <c r="B41" s="23"/>
    </row>
    <row r="42" spans="1:2" x14ac:dyDescent="0.25">
      <c r="B42" s="23"/>
    </row>
    <row r="43" spans="1:2" x14ac:dyDescent="0.25">
      <c r="B43" s="23"/>
    </row>
    <row r="44" spans="1:2" x14ac:dyDescent="0.25">
      <c r="B44" s="23"/>
    </row>
    <row r="45" spans="1:2" x14ac:dyDescent="0.25">
      <c r="B45" s="23"/>
    </row>
    <row r="46" spans="1:2" x14ac:dyDescent="0.25">
      <c r="B46" s="23"/>
    </row>
    <row r="47" spans="1:2" x14ac:dyDescent="0.25">
      <c r="B47" s="23"/>
    </row>
    <row r="48" spans="1:2" x14ac:dyDescent="0.25">
      <c r="B48" s="23"/>
    </row>
    <row r="49" spans="2:2" x14ac:dyDescent="0.25">
      <c r="B49" s="23"/>
    </row>
    <row r="50" spans="2:2" x14ac:dyDescent="0.25">
      <c r="B50" s="23"/>
    </row>
    <row r="51" spans="2:2" x14ac:dyDescent="0.25">
      <c r="B51" s="23"/>
    </row>
    <row r="52" spans="2:2" x14ac:dyDescent="0.25">
      <c r="B52" s="23"/>
    </row>
    <row r="53" spans="2:2" x14ac:dyDescent="0.25">
      <c r="B53" s="23"/>
    </row>
    <row r="54" spans="2:2" x14ac:dyDescent="0.25">
      <c r="B54" s="23"/>
    </row>
    <row r="55" spans="2:2" x14ac:dyDescent="0.25">
      <c r="B55" s="23"/>
    </row>
    <row r="56" spans="2:2" x14ac:dyDescent="0.25">
      <c r="B56" s="23"/>
    </row>
    <row r="57" spans="2:2" x14ac:dyDescent="0.25">
      <c r="B57" s="23"/>
    </row>
    <row r="58" spans="2:2" x14ac:dyDescent="0.25">
      <c r="B58" s="23"/>
    </row>
    <row r="59" spans="2:2" x14ac:dyDescent="0.25">
      <c r="B59" s="23"/>
    </row>
    <row r="60" spans="2:2" x14ac:dyDescent="0.25">
      <c r="B60" s="23"/>
    </row>
    <row r="61" spans="2:2" x14ac:dyDescent="0.25">
      <c r="B61" s="23"/>
    </row>
    <row r="62" spans="2:2" x14ac:dyDescent="0.25">
      <c r="B62" s="23"/>
    </row>
    <row r="63" spans="2:2" x14ac:dyDescent="0.25">
      <c r="B63" s="23"/>
    </row>
    <row r="64" spans="2:2" x14ac:dyDescent="0.25">
      <c r="B64" s="23"/>
    </row>
    <row r="65" spans="2:2" x14ac:dyDescent="0.25">
      <c r="B65" s="23"/>
    </row>
    <row r="66" spans="2:2" x14ac:dyDescent="0.25">
      <c r="B66" s="23"/>
    </row>
    <row r="67" spans="2:2" x14ac:dyDescent="0.25">
      <c r="B67" s="23"/>
    </row>
    <row r="68" spans="2:2" x14ac:dyDescent="0.25">
      <c r="B68" s="23"/>
    </row>
    <row r="69" spans="2:2" x14ac:dyDescent="0.25">
      <c r="B69" s="23"/>
    </row>
    <row r="70" spans="2:2" x14ac:dyDescent="0.25">
      <c r="B70" s="23"/>
    </row>
    <row r="71" spans="2:2" x14ac:dyDescent="0.25">
      <c r="B71" s="23"/>
    </row>
    <row r="72" spans="2:2" x14ac:dyDescent="0.25">
      <c r="B72" s="23"/>
    </row>
    <row r="73" spans="2:2" x14ac:dyDescent="0.25">
      <c r="B73" s="23"/>
    </row>
    <row r="74" spans="2:2" x14ac:dyDescent="0.25">
      <c r="B74" s="23"/>
    </row>
    <row r="75" spans="2:2" x14ac:dyDescent="0.25">
      <c r="B75" s="23"/>
    </row>
    <row r="76" spans="2:2" x14ac:dyDescent="0.25">
      <c r="B76" s="23"/>
    </row>
    <row r="77" spans="2:2" x14ac:dyDescent="0.25">
      <c r="B77" s="23"/>
    </row>
    <row r="78" spans="2:2" x14ac:dyDescent="0.25">
      <c r="B78" s="23"/>
    </row>
    <row r="79" spans="2:2" x14ac:dyDescent="0.25">
      <c r="B79" s="23"/>
    </row>
    <row r="80" spans="2:2" x14ac:dyDescent="0.25">
      <c r="B80" s="23"/>
    </row>
    <row r="81" spans="2:2" x14ac:dyDescent="0.25">
      <c r="B81" s="23"/>
    </row>
    <row r="82" spans="2:2" x14ac:dyDescent="0.25">
      <c r="B82" s="23"/>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23"/>
    </row>
    <row r="94" spans="2:2" x14ac:dyDescent="0.25">
      <c r="B94" s="23"/>
    </row>
    <row r="95" spans="2:2" x14ac:dyDescent="0.25">
      <c r="B95" s="23"/>
    </row>
    <row r="96" spans="2:2" x14ac:dyDescent="0.25">
      <c r="B96" s="23"/>
    </row>
    <row r="97" spans="2:2" x14ac:dyDescent="0.25">
      <c r="B97" s="23"/>
    </row>
    <row r="98" spans="2:2" x14ac:dyDescent="0.25">
      <c r="B98" s="23"/>
    </row>
    <row r="99" spans="2:2" x14ac:dyDescent="0.25">
      <c r="B99" s="23"/>
    </row>
    <row r="100" spans="2:2" x14ac:dyDescent="0.25">
      <c r="B100" s="23"/>
    </row>
    <row r="101" spans="2:2" x14ac:dyDescent="0.25">
      <c r="B101" s="23"/>
    </row>
    <row r="102" spans="2:2" x14ac:dyDescent="0.25">
      <c r="B102" s="23"/>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23"/>
    </row>
    <row r="114" spans="2:2" x14ac:dyDescent="0.25">
      <c r="B114" s="23"/>
    </row>
    <row r="115" spans="2:2" x14ac:dyDescent="0.25">
      <c r="B115" s="23"/>
    </row>
    <row r="116" spans="2:2" x14ac:dyDescent="0.25">
      <c r="B116" s="23"/>
    </row>
    <row r="117" spans="2:2" x14ac:dyDescent="0.25">
      <c r="B117" s="23"/>
    </row>
    <row r="118" spans="2:2" x14ac:dyDescent="0.25">
      <c r="B118" s="23"/>
    </row>
    <row r="119" spans="2:2" x14ac:dyDescent="0.25">
      <c r="B119" s="23"/>
    </row>
    <row r="120" spans="2:2" x14ac:dyDescent="0.25">
      <c r="B120" s="23"/>
    </row>
    <row r="121" spans="2:2" x14ac:dyDescent="0.25">
      <c r="B121" s="23"/>
    </row>
    <row r="122" spans="2:2" x14ac:dyDescent="0.25">
      <c r="B122" s="23"/>
    </row>
    <row r="123" spans="2:2" x14ac:dyDescent="0.25">
      <c r="B123" s="23"/>
    </row>
    <row r="124" spans="2:2" x14ac:dyDescent="0.25">
      <c r="B124" s="23"/>
    </row>
    <row r="125" spans="2:2" x14ac:dyDescent="0.25">
      <c r="B125" s="23"/>
    </row>
    <row r="126" spans="2:2" x14ac:dyDescent="0.25">
      <c r="B126" s="23"/>
    </row>
    <row r="127" spans="2:2" x14ac:dyDescent="0.25">
      <c r="B127" s="23"/>
    </row>
    <row r="128" spans="2:2" x14ac:dyDescent="0.25">
      <c r="B128" s="23"/>
    </row>
    <row r="129" spans="2:2" x14ac:dyDescent="0.25">
      <c r="B129" s="23"/>
    </row>
    <row r="130" spans="2:2" x14ac:dyDescent="0.25">
      <c r="B130" s="23"/>
    </row>
    <row r="131" spans="2:2" x14ac:dyDescent="0.25">
      <c r="B131" s="23"/>
    </row>
    <row r="132" spans="2:2" x14ac:dyDescent="0.25">
      <c r="B132" s="23"/>
    </row>
    <row r="133" spans="2:2" x14ac:dyDescent="0.25">
      <c r="B133" s="23"/>
    </row>
    <row r="134" spans="2:2" x14ac:dyDescent="0.25">
      <c r="B134" s="23"/>
    </row>
    <row r="135" spans="2:2" x14ac:dyDescent="0.25">
      <c r="B135" s="23"/>
    </row>
    <row r="136" spans="2:2" x14ac:dyDescent="0.25">
      <c r="B136" s="23"/>
    </row>
    <row r="137" spans="2:2" x14ac:dyDescent="0.25">
      <c r="B137" s="23"/>
    </row>
    <row r="138" spans="2:2" x14ac:dyDescent="0.25">
      <c r="B138" s="23"/>
    </row>
    <row r="139" spans="2:2" x14ac:dyDescent="0.25">
      <c r="B139" s="23"/>
    </row>
    <row r="140" spans="2:2" x14ac:dyDescent="0.25">
      <c r="B140" s="23"/>
    </row>
    <row r="141" spans="2:2" x14ac:dyDescent="0.25">
      <c r="B141" s="23"/>
    </row>
    <row r="142" spans="2:2" x14ac:dyDescent="0.25">
      <c r="B142" s="23"/>
    </row>
    <row r="143" spans="2:2" x14ac:dyDescent="0.25">
      <c r="B143" s="23"/>
    </row>
    <row r="144" spans="2:2" x14ac:dyDescent="0.25">
      <c r="B144" s="23"/>
    </row>
    <row r="145" spans="2:2" x14ac:dyDescent="0.25">
      <c r="B145" s="23"/>
    </row>
    <row r="146" spans="2:2" x14ac:dyDescent="0.25">
      <c r="B146" s="23"/>
    </row>
    <row r="147" spans="2:2" x14ac:dyDescent="0.25">
      <c r="B147" s="23"/>
    </row>
    <row r="148" spans="2:2" x14ac:dyDescent="0.25">
      <c r="B148" s="23"/>
    </row>
    <row r="149" spans="2:2" x14ac:dyDescent="0.25">
      <c r="B149" s="23"/>
    </row>
    <row r="150" spans="2:2" x14ac:dyDescent="0.25">
      <c r="B150" s="23"/>
    </row>
    <row r="151" spans="2:2" x14ac:dyDescent="0.25">
      <c r="B151" s="23"/>
    </row>
    <row r="152" spans="2:2" x14ac:dyDescent="0.25">
      <c r="B152" s="23"/>
    </row>
    <row r="153" spans="2:2" x14ac:dyDescent="0.25">
      <c r="B153" s="23"/>
    </row>
    <row r="154" spans="2:2" x14ac:dyDescent="0.25">
      <c r="B154" s="23"/>
    </row>
    <row r="155" spans="2:2" x14ac:dyDescent="0.25">
      <c r="B155" s="23"/>
    </row>
    <row r="156" spans="2:2" x14ac:dyDescent="0.25">
      <c r="B156" s="23"/>
    </row>
    <row r="157" spans="2:2" x14ac:dyDescent="0.25">
      <c r="B157" s="23"/>
    </row>
    <row r="158" spans="2:2" x14ac:dyDescent="0.25">
      <c r="B158" s="23"/>
    </row>
    <row r="159" spans="2:2" x14ac:dyDescent="0.25">
      <c r="B159" s="23"/>
    </row>
    <row r="160" spans="2:2" x14ac:dyDescent="0.25">
      <c r="B160" s="23"/>
    </row>
    <row r="161" spans="2:2" x14ac:dyDescent="0.25">
      <c r="B161" s="23"/>
    </row>
    <row r="162" spans="2:2" x14ac:dyDescent="0.25">
      <c r="B162" s="23"/>
    </row>
    <row r="163" spans="2:2" x14ac:dyDescent="0.25">
      <c r="B163" s="23"/>
    </row>
    <row r="164" spans="2:2" x14ac:dyDescent="0.25">
      <c r="B164" s="23"/>
    </row>
    <row r="165" spans="2:2" x14ac:dyDescent="0.25">
      <c r="B165" s="23"/>
    </row>
    <row r="166" spans="2:2" x14ac:dyDescent="0.25">
      <c r="B166" s="23"/>
    </row>
    <row r="167" spans="2:2" x14ac:dyDescent="0.25">
      <c r="B167" s="23"/>
    </row>
    <row r="168" spans="2:2" x14ac:dyDescent="0.25">
      <c r="B168" s="23"/>
    </row>
    <row r="169" spans="2:2" x14ac:dyDescent="0.25">
      <c r="B169" s="23"/>
    </row>
    <row r="170" spans="2:2" x14ac:dyDescent="0.25">
      <c r="B170" s="23"/>
    </row>
    <row r="171" spans="2:2" x14ac:dyDescent="0.25">
      <c r="B171" s="23"/>
    </row>
    <row r="172" spans="2:2" x14ac:dyDescent="0.25">
      <c r="B172" s="23"/>
    </row>
    <row r="173" spans="2:2" x14ac:dyDescent="0.25">
      <c r="B173" s="23"/>
    </row>
    <row r="174" spans="2:2" x14ac:dyDescent="0.25">
      <c r="B174" s="23"/>
    </row>
    <row r="175" spans="2:2" x14ac:dyDescent="0.25">
      <c r="B175" s="23"/>
    </row>
    <row r="176" spans="2:2" x14ac:dyDescent="0.25">
      <c r="B176" s="23"/>
    </row>
    <row r="177" spans="2:2" x14ac:dyDescent="0.25">
      <c r="B177" s="23"/>
    </row>
    <row r="178" spans="2:2" x14ac:dyDescent="0.25">
      <c r="B178" s="23"/>
    </row>
    <row r="179" spans="2:2" x14ac:dyDescent="0.25">
      <c r="B179" s="23"/>
    </row>
    <row r="180" spans="2:2" x14ac:dyDescent="0.25">
      <c r="B180" s="23"/>
    </row>
    <row r="181" spans="2:2" x14ac:dyDescent="0.25">
      <c r="B181" s="23"/>
    </row>
    <row r="182" spans="2:2" x14ac:dyDescent="0.25">
      <c r="B182" s="23"/>
    </row>
    <row r="183" spans="2:2" x14ac:dyDescent="0.25">
      <c r="B183" s="23"/>
    </row>
    <row r="184" spans="2:2" x14ac:dyDescent="0.25">
      <c r="B184" s="23"/>
    </row>
    <row r="185" spans="2:2" x14ac:dyDescent="0.25">
      <c r="B185" s="23"/>
    </row>
    <row r="186" spans="2:2" x14ac:dyDescent="0.25">
      <c r="B186" s="23"/>
    </row>
    <row r="187" spans="2:2" x14ac:dyDescent="0.25">
      <c r="B187" s="23"/>
    </row>
    <row r="188" spans="2:2" x14ac:dyDescent="0.25">
      <c r="B188" s="23"/>
    </row>
    <row r="189" spans="2:2" x14ac:dyDescent="0.25">
      <c r="B189" s="23"/>
    </row>
    <row r="190" spans="2:2" x14ac:dyDescent="0.25">
      <c r="B190" s="23"/>
    </row>
    <row r="191" spans="2:2" x14ac:dyDescent="0.25">
      <c r="B191" s="23"/>
    </row>
    <row r="192" spans="2:2" x14ac:dyDescent="0.25">
      <c r="B192" s="23"/>
    </row>
    <row r="193" spans="2:2" x14ac:dyDescent="0.25">
      <c r="B193" s="23"/>
    </row>
    <row r="194" spans="2:2" x14ac:dyDescent="0.25">
      <c r="B194" s="23"/>
    </row>
    <row r="195" spans="2:2" x14ac:dyDescent="0.25">
      <c r="B195" s="23"/>
    </row>
    <row r="196" spans="2:2" x14ac:dyDescent="0.25">
      <c r="B196" s="23"/>
    </row>
    <row r="197" spans="2:2" x14ac:dyDescent="0.25">
      <c r="B197" s="23"/>
    </row>
    <row r="198" spans="2:2" x14ac:dyDescent="0.25">
      <c r="B198" s="23"/>
    </row>
    <row r="199" spans="2:2" x14ac:dyDescent="0.25">
      <c r="B199" s="23"/>
    </row>
    <row r="200" spans="2:2" x14ac:dyDescent="0.25">
      <c r="B200" s="23"/>
    </row>
    <row r="201" spans="2:2" x14ac:dyDescent="0.25">
      <c r="B201" s="23"/>
    </row>
    <row r="202" spans="2:2" x14ac:dyDescent="0.25">
      <c r="B202" s="23"/>
    </row>
    <row r="203" spans="2:2" x14ac:dyDescent="0.25">
      <c r="B203" s="23"/>
    </row>
    <row r="204" spans="2:2" x14ac:dyDescent="0.25">
      <c r="B204" s="23"/>
    </row>
    <row r="205" spans="2:2" x14ac:dyDescent="0.25">
      <c r="B205" s="23"/>
    </row>
    <row r="206" spans="2:2" x14ac:dyDescent="0.25">
      <c r="B206" s="23"/>
    </row>
    <row r="207" spans="2:2" x14ac:dyDescent="0.25">
      <c r="B207" s="23"/>
    </row>
    <row r="208" spans="2:2" x14ac:dyDescent="0.25">
      <c r="B208" s="23"/>
    </row>
    <row r="209" spans="2:2" x14ac:dyDescent="0.25">
      <c r="B209" s="23"/>
    </row>
    <row r="210" spans="2:2" x14ac:dyDescent="0.25">
      <c r="B210" s="23"/>
    </row>
    <row r="211" spans="2:2" x14ac:dyDescent="0.25">
      <c r="B211" s="23"/>
    </row>
    <row r="212" spans="2:2" x14ac:dyDescent="0.25">
      <c r="B212" s="23"/>
    </row>
    <row r="213" spans="2:2" x14ac:dyDescent="0.25">
      <c r="B213" s="23"/>
    </row>
    <row r="214" spans="2:2" x14ac:dyDescent="0.25">
      <c r="B214" s="23"/>
    </row>
    <row r="215" spans="2:2" x14ac:dyDescent="0.25">
      <c r="B215" s="23"/>
    </row>
    <row r="216" spans="2:2" x14ac:dyDescent="0.25">
      <c r="B216" s="23"/>
    </row>
    <row r="217" spans="2:2" x14ac:dyDescent="0.25">
      <c r="B217" s="23"/>
    </row>
    <row r="218" spans="2:2" x14ac:dyDescent="0.25">
      <c r="B218" s="23"/>
    </row>
    <row r="219" spans="2:2" x14ac:dyDescent="0.25">
      <c r="B219" s="23"/>
    </row>
    <row r="220" spans="2:2" x14ac:dyDescent="0.25">
      <c r="B220" s="23"/>
    </row>
    <row r="221" spans="2:2" x14ac:dyDescent="0.25">
      <c r="B221" s="23"/>
    </row>
    <row r="222" spans="2:2" x14ac:dyDescent="0.25">
      <c r="B222" s="23"/>
    </row>
    <row r="223" spans="2:2" x14ac:dyDescent="0.25">
      <c r="B223" s="23"/>
    </row>
    <row r="224" spans="2:2" x14ac:dyDescent="0.25">
      <c r="B224" s="23"/>
    </row>
    <row r="225" spans="2:2" x14ac:dyDescent="0.25">
      <c r="B225" s="23"/>
    </row>
    <row r="226" spans="2:2" x14ac:dyDescent="0.25">
      <c r="B226" s="23"/>
    </row>
    <row r="227" spans="2:2" x14ac:dyDescent="0.25">
      <c r="B227" s="23"/>
    </row>
    <row r="228" spans="2:2" x14ac:dyDescent="0.25">
      <c r="B228" s="23"/>
    </row>
    <row r="229" spans="2:2" x14ac:dyDescent="0.25">
      <c r="B229" s="23"/>
    </row>
    <row r="230" spans="2:2" x14ac:dyDescent="0.25">
      <c r="B230" s="23"/>
    </row>
    <row r="231" spans="2:2" x14ac:dyDescent="0.25">
      <c r="B231" s="23"/>
    </row>
    <row r="232" spans="2:2" x14ac:dyDescent="0.25">
      <c r="B232" s="23"/>
    </row>
    <row r="233" spans="2:2" x14ac:dyDescent="0.25">
      <c r="B233" s="23"/>
    </row>
    <row r="234" spans="2:2" x14ac:dyDescent="0.25">
      <c r="B234" s="23"/>
    </row>
    <row r="235" spans="2:2" x14ac:dyDescent="0.25">
      <c r="B235" s="23"/>
    </row>
    <row r="236" spans="2:2" x14ac:dyDescent="0.25">
      <c r="B236" s="23"/>
    </row>
    <row r="237" spans="2:2" x14ac:dyDescent="0.25">
      <c r="B237" s="23"/>
    </row>
    <row r="238" spans="2:2" x14ac:dyDescent="0.25">
      <c r="B238" s="23"/>
    </row>
    <row r="239" spans="2:2" x14ac:dyDescent="0.25">
      <c r="B239" s="23"/>
    </row>
    <row r="240" spans="2:2" x14ac:dyDescent="0.25">
      <c r="B240" s="23"/>
    </row>
    <row r="241" spans="2:2" x14ac:dyDescent="0.25">
      <c r="B241" s="23"/>
    </row>
    <row r="242" spans="2:2" x14ac:dyDescent="0.25">
      <c r="B242" s="23"/>
    </row>
    <row r="243" spans="2:2" x14ac:dyDescent="0.25">
      <c r="B243" s="23"/>
    </row>
    <row r="244" spans="2:2" x14ac:dyDescent="0.25">
      <c r="B244" s="23"/>
    </row>
    <row r="245" spans="2:2" x14ac:dyDescent="0.25">
      <c r="B245" s="23"/>
    </row>
    <row r="246" spans="2:2" x14ac:dyDescent="0.25">
      <c r="B246" s="23"/>
    </row>
    <row r="247" spans="2:2" x14ac:dyDescent="0.25">
      <c r="B247" s="23"/>
    </row>
    <row r="248" spans="2:2" x14ac:dyDescent="0.25">
      <c r="B248" s="23"/>
    </row>
    <row r="249" spans="2:2" x14ac:dyDescent="0.25">
      <c r="B249" s="23"/>
    </row>
    <row r="250" spans="2:2" x14ac:dyDescent="0.25">
      <c r="B250" s="23"/>
    </row>
    <row r="251" spans="2:2" x14ac:dyDescent="0.25">
      <c r="B251" s="23"/>
    </row>
    <row r="252" spans="2:2" x14ac:dyDescent="0.25">
      <c r="B252" s="23"/>
    </row>
    <row r="253" spans="2:2" x14ac:dyDescent="0.25">
      <c r="B253" s="23"/>
    </row>
    <row r="254" spans="2:2" x14ac:dyDescent="0.25">
      <c r="B254" s="23"/>
    </row>
    <row r="255" spans="2:2" x14ac:dyDescent="0.25">
      <c r="B255" s="23"/>
    </row>
    <row r="256" spans="2:2" x14ac:dyDescent="0.25">
      <c r="B256" s="23"/>
    </row>
    <row r="257" spans="2:2" x14ac:dyDescent="0.25">
      <c r="B257" s="23"/>
    </row>
    <row r="258" spans="2:2" x14ac:dyDescent="0.25">
      <c r="B258" s="23"/>
    </row>
    <row r="259" spans="2:2" x14ac:dyDescent="0.25">
      <c r="B259" s="23"/>
    </row>
    <row r="260" spans="2:2" x14ac:dyDescent="0.25">
      <c r="B260" s="23"/>
    </row>
    <row r="261" spans="2:2" x14ac:dyDescent="0.25">
      <c r="B261" s="23"/>
    </row>
    <row r="262" spans="2:2" x14ac:dyDescent="0.25">
      <c r="B262" s="23"/>
    </row>
    <row r="263" spans="2:2" x14ac:dyDescent="0.25">
      <c r="B263" s="23"/>
    </row>
    <row r="264" spans="2:2" x14ac:dyDescent="0.25">
      <c r="B264" s="23"/>
    </row>
    <row r="265" spans="2:2" x14ac:dyDescent="0.25">
      <c r="B265" s="23"/>
    </row>
    <row r="266" spans="2:2" x14ac:dyDescent="0.25">
      <c r="B266" s="23"/>
    </row>
    <row r="267" spans="2:2" x14ac:dyDescent="0.25">
      <c r="B267" s="23"/>
    </row>
    <row r="268" spans="2:2" x14ac:dyDescent="0.25">
      <c r="B268" s="23"/>
    </row>
    <row r="269" spans="2:2" x14ac:dyDescent="0.25">
      <c r="B269" s="23"/>
    </row>
    <row r="270" spans="2:2" x14ac:dyDescent="0.25">
      <c r="B270" s="23"/>
    </row>
    <row r="271" spans="2:2" x14ac:dyDescent="0.25">
      <c r="B271" s="23"/>
    </row>
    <row r="272" spans="2:2" x14ac:dyDescent="0.25">
      <c r="B272" s="23"/>
    </row>
    <row r="273" spans="2:2" x14ac:dyDescent="0.25">
      <c r="B273" s="23"/>
    </row>
    <row r="274" spans="2:2" x14ac:dyDescent="0.25">
      <c r="B274" s="23"/>
    </row>
    <row r="275" spans="2:2" x14ac:dyDescent="0.25">
      <c r="B275" s="23"/>
    </row>
    <row r="276" spans="2:2" x14ac:dyDescent="0.25">
      <c r="B276" s="23"/>
    </row>
    <row r="277" spans="2:2" x14ac:dyDescent="0.25">
      <c r="B277" s="23"/>
    </row>
    <row r="278" spans="2:2" x14ac:dyDescent="0.25">
      <c r="B278" s="23"/>
    </row>
    <row r="279" spans="2:2" x14ac:dyDescent="0.25">
      <c r="B279" s="23"/>
    </row>
    <row r="280" spans="2:2" x14ac:dyDescent="0.25">
      <c r="B280" s="23"/>
    </row>
    <row r="281" spans="2:2" x14ac:dyDescent="0.25">
      <c r="B281" s="23"/>
    </row>
    <row r="282" spans="2:2" x14ac:dyDescent="0.25">
      <c r="B282" s="23"/>
    </row>
    <row r="283" spans="2:2" x14ac:dyDescent="0.25">
      <c r="B283" s="23"/>
    </row>
    <row r="284" spans="2:2" x14ac:dyDescent="0.25">
      <c r="B284" s="23"/>
    </row>
    <row r="285" spans="2:2" x14ac:dyDescent="0.25">
      <c r="B285" s="23"/>
    </row>
    <row r="286" spans="2:2" x14ac:dyDescent="0.25">
      <c r="B286" s="23"/>
    </row>
    <row r="287" spans="2:2" x14ac:dyDescent="0.25">
      <c r="B287" s="23"/>
    </row>
    <row r="288" spans="2:2" x14ac:dyDescent="0.25">
      <c r="B288" s="23"/>
    </row>
    <row r="289" spans="2:2" x14ac:dyDescent="0.25">
      <c r="B289" s="23"/>
    </row>
    <row r="290" spans="2:2" x14ac:dyDescent="0.25">
      <c r="B290" s="23"/>
    </row>
    <row r="291" spans="2:2" x14ac:dyDescent="0.25">
      <c r="B291" s="23"/>
    </row>
    <row r="292" spans="2:2" x14ac:dyDescent="0.25">
      <c r="B292" s="23"/>
    </row>
    <row r="293" spans="2:2" x14ac:dyDescent="0.25">
      <c r="B293" s="23"/>
    </row>
    <row r="294" spans="2:2" x14ac:dyDescent="0.25">
      <c r="B294" s="23"/>
    </row>
    <row r="295" spans="2:2" x14ac:dyDescent="0.25">
      <c r="B295" s="23"/>
    </row>
    <row r="296" spans="2:2" x14ac:dyDescent="0.25">
      <c r="B296" s="23"/>
    </row>
    <row r="297" spans="2:2" x14ac:dyDescent="0.25">
      <c r="B297" s="23"/>
    </row>
    <row r="298" spans="2:2" x14ac:dyDescent="0.25">
      <c r="B298" s="23"/>
    </row>
    <row r="299" spans="2:2" x14ac:dyDescent="0.25">
      <c r="B299" s="23"/>
    </row>
    <row r="300" spans="2:2" x14ac:dyDescent="0.25">
      <c r="B300" s="23"/>
    </row>
    <row r="301" spans="2:2" x14ac:dyDescent="0.25">
      <c r="B301" s="23"/>
    </row>
    <row r="302" spans="2:2" x14ac:dyDescent="0.25">
      <c r="B302" s="23"/>
    </row>
    <row r="303" spans="2:2" x14ac:dyDescent="0.25">
      <c r="B303" s="23"/>
    </row>
    <row r="304" spans="2:2" x14ac:dyDescent="0.25">
      <c r="B304" s="23"/>
    </row>
    <row r="305" spans="2:2" x14ac:dyDescent="0.25">
      <c r="B305" s="23"/>
    </row>
    <row r="306" spans="2:2" x14ac:dyDescent="0.25">
      <c r="B306" s="23"/>
    </row>
    <row r="307" spans="2:2" x14ac:dyDescent="0.25">
      <c r="B307" s="23"/>
    </row>
    <row r="308" spans="2:2" x14ac:dyDescent="0.25">
      <c r="B308" s="23"/>
    </row>
    <row r="309" spans="2:2" x14ac:dyDescent="0.25">
      <c r="B309" s="23"/>
    </row>
    <row r="310" spans="2:2" x14ac:dyDescent="0.25">
      <c r="B310" s="23"/>
    </row>
    <row r="311" spans="2:2" x14ac:dyDescent="0.25">
      <c r="B311" s="23"/>
    </row>
    <row r="312" spans="2:2" x14ac:dyDescent="0.25">
      <c r="B312" s="23"/>
    </row>
    <row r="313" spans="2:2" x14ac:dyDescent="0.25">
      <c r="B313" s="23"/>
    </row>
    <row r="314" spans="2:2" x14ac:dyDescent="0.25">
      <c r="B314" s="23"/>
    </row>
    <row r="315" spans="2:2" x14ac:dyDescent="0.25">
      <c r="B315" s="23"/>
    </row>
    <row r="316" spans="2:2" x14ac:dyDescent="0.25">
      <c r="B316" s="23"/>
    </row>
    <row r="317" spans="2:2" x14ac:dyDescent="0.25">
      <c r="B317" s="23"/>
    </row>
    <row r="318" spans="2:2" x14ac:dyDescent="0.25">
      <c r="B318" s="23"/>
    </row>
    <row r="319" spans="2:2" x14ac:dyDescent="0.25">
      <c r="B319" s="23"/>
    </row>
    <row r="320" spans="2:2" x14ac:dyDescent="0.25">
      <c r="B320" s="23"/>
    </row>
    <row r="321" spans="2:2" x14ac:dyDescent="0.25">
      <c r="B321" s="23"/>
    </row>
    <row r="322" spans="2:2" x14ac:dyDescent="0.25">
      <c r="B322" s="23"/>
    </row>
    <row r="323" spans="2:2" x14ac:dyDescent="0.25">
      <c r="B323" s="23"/>
    </row>
    <row r="324" spans="2:2" x14ac:dyDescent="0.25">
      <c r="B324" s="23"/>
    </row>
    <row r="325" spans="2:2" x14ac:dyDescent="0.25">
      <c r="B325" s="23"/>
    </row>
    <row r="326" spans="2:2" x14ac:dyDescent="0.25">
      <c r="B326" s="23"/>
    </row>
    <row r="327" spans="2:2" x14ac:dyDescent="0.25">
      <c r="B327" s="23"/>
    </row>
    <row r="328" spans="2:2" x14ac:dyDescent="0.25">
      <c r="B328" s="23"/>
    </row>
    <row r="329" spans="2:2" x14ac:dyDescent="0.25">
      <c r="B329" s="23"/>
    </row>
    <row r="330" spans="2:2" x14ac:dyDescent="0.25">
      <c r="B330" s="23"/>
    </row>
    <row r="331" spans="2:2" x14ac:dyDescent="0.25">
      <c r="B331" s="23"/>
    </row>
    <row r="332" spans="2:2" x14ac:dyDescent="0.25">
      <c r="B332" s="23"/>
    </row>
    <row r="333" spans="2:2" x14ac:dyDescent="0.25">
      <c r="B333" s="23"/>
    </row>
    <row r="334" spans="2:2" x14ac:dyDescent="0.25">
      <c r="B334" s="23"/>
    </row>
    <row r="335" spans="2:2" x14ac:dyDescent="0.25">
      <c r="B335" s="23"/>
    </row>
    <row r="336" spans="2:2" x14ac:dyDescent="0.25">
      <c r="B336" s="23"/>
    </row>
    <row r="337" spans="2:2" x14ac:dyDescent="0.25">
      <c r="B337" s="23"/>
    </row>
    <row r="338" spans="2:2" x14ac:dyDescent="0.25">
      <c r="B338" s="23"/>
    </row>
    <row r="339" spans="2:2" x14ac:dyDescent="0.25">
      <c r="B339" s="23"/>
    </row>
    <row r="340" spans="2:2" x14ac:dyDescent="0.25">
      <c r="B340" s="23"/>
    </row>
    <row r="341" spans="2:2" x14ac:dyDescent="0.25">
      <c r="B341" s="23"/>
    </row>
    <row r="342" spans="2:2" x14ac:dyDescent="0.25">
      <c r="B342" s="23"/>
    </row>
    <row r="343" spans="2:2" x14ac:dyDescent="0.25">
      <c r="B343" s="23"/>
    </row>
    <row r="344" spans="2:2" x14ac:dyDescent="0.25">
      <c r="B344" s="23"/>
    </row>
    <row r="345" spans="2:2" x14ac:dyDescent="0.25">
      <c r="B345" s="23"/>
    </row>
    <row r="346" spans="2:2" x14ac:dyDescent="0.25">
      <c r="B346" s="23"/>
    </row>
    <row r="347" spans="2:2" x14ac:dyDescent="0.25">
      <c r="B347" s="23"/>
    </row>
    <row r="348" spans="2:2" x14ac:dyDescent="0.25">
      <c r="B348" s="23"/>
    </row>
    <row r="349" spans="2:2" x14ac:dyDescent="0.25">
      <c r="B349" s="23"/>
    </row>
    <row r="350" spans="2:2" x14ac:dyDescent="0.25">
      <c r="B350" s="23"/>
    </row>
    <row r="351" spans="2:2" x14ac:dyDescent="0.25">
      <c r="B351" s="23"/>
    </row>
    <row r="352" spans="2:2" x14ac:dyDescent="0.25">
      <c r="B352" s="23"/>
    </row>
    <row r="353" spans="2:2" x14ac:dyDescent="0.25">
      <c r="B353" s="23"/>
    </row>
    <row r="354" spans="2:2" x14ac:dyDescent="0.25">
      <c r="B354" s="23"/>
    </row>
    <row r="355" spans="2:2" x14ac:dyDescent="0.25">
      <c r="B355" s="23"/>
    </row>
    <row r="356" spans="2:2" x14ac:dyDescent="0.25">
      <c r="B356" s="23"/>
    </row>
    <row r="357" spans="2:2" x14ac:dyDescent="0.25">
      <c r="B357" s="23"/>
    </row>
    <row r="358" spans="2:2" x14ac:dyDescent="0.25">
      <c r="B358" s="23"/>
    </row>
    <row r="359" spans="2:2" x14ac:dyDescent="0.25">
      <c r="B359" s="23"/>
    </row>
    <row r="360" spans="2:2" x14ac:dyDescent="0.25">
      <c r="B360" s="23"/>
    </row>
    <row r="361" spans="2:2" x14ac:dyDescent="0.25">
      <c r="B361" s="23"/>
    </row>
    <row r="362" spans="2:2" x14ac:dyDescent="0.25">
      <c r="B362" s="23"/>
    </row>
    <row r="363" spans="2:2" x14ac:dyDescent="0.25">
      <c r="B363" s="23"/>
    </row>
    <row r="364" spans="2:2" x14ac:dyDescent="0.25">
      <c r="B364" s="23"/>
    </row>
    <row r="365" spans="2:2" x14ac:dyDescent="0.25">
      <c r="B365" s="23"/>
    </row>
    <row r="366" spans="2:2" x14ac:dyDescent="0.25">
      <c r="B366" s="23"/>
    </row>
    <row r="367" spans="2:2" x14ac:dyDescent="0.25">
      <c r="B367" s="23"/>
    </row>
    <row r="368" spans="2:2" x14ac:dyDescent="0.25">
      <c r="B368" s="23"/>
    </row>
    <row r="369" spans="2:2" x14ac:dyDescent="0.25">
      <c r="B369" s="23"/>
    </row>
    <row r="370" spans="2:2" x14ac:dyDescent="0.25">
      <c r="B370" s="23"/>
    </row>
    <row r="371" spans="2:2" x14ac:dyDescent="0.25">
      <c r="B371" s="23"/>
    </row>
    <row r="372" spans="2:2" x14ac:dyDescent="0.25">
      <c r="B372" s="23"/>
    </row>
    <row r="373" spans="2:2" x14ac:dyDescent="0.25">
      <c r="B373" s="23"/>
    </row>
    <row r="374" spans="2:2" x14ac:dyDescent="0.25">
      <c r="B374" s="23"/>
    </row>
    <row r="375" spans="2:2" x14ac:dyDescent="0.25">
      <c r="B375" s="23"/>
    </row>
    <row r="376" spans="2:2" x14ac:dyDescent="0.25">
      <c r="B376" s="23"/>
    </row>
    <row r="377" spans="2:2" x14ac:dyDescent="0.25">
      <c r="B377" s="23"/>
    </row>
    <row r="378" spans="2:2" x14ac:dyDescent="0.25">
      <c r="B378" s="23"/>
    </row>
    <row r="379" spans="2:2" x14ac:dyDescent="0.25">
      <c r="B379" s="23"/>
    </row>
    <row r="380" spans="2:2" x14ac:dyDescent="0.25">
      <c r="B380" s="23"/>
    </row>
    <row r="381" spans="2:2" x14ac:dyDescent="0.25">
      <c r="B381" s="23"/>
    </row>
    <row r="382" spans="2:2" x14ac:dyDescent="0.25">
      <c r="B382" s="23"/>
    </row>
    <row r="383" spans="2:2" x14ac:dyDescent="0.25">
      <c r="B383" s="23"/>
    </row>
    <row r="384" spans="2:2" x14ac:dyDescent="0.25">
      <c r="B384" s="23"/>
    </row>
    <row r="385" spans="2:2" x14ac:dyDescent="0.25">
      <c r="B385" s="23"/>
    </row>
    <row r="386" spans="2:2" x14ac:dyDescent="0.25">
      <c r="B386" s="23"/>
    </row>
    <row r="387" spans="2:2" x14ac:dyDescent="0.25">
      <c r="B387" s="23"/>
    </row>
    <row r="388" spans="2:2" x14ac:dyDescent="0.25">
      <c r="B388" s="23"/>
    </row>
    <row r="389" spans="2:2" x14ac:dyDescent="0.25">
      <c r="B389" s="23"/>
    </row>
    <row r="390" spans="2:2" x14ac:dyDescent="0.25">
      <c r="B390" s="23"/>
    </row>
    <row r="391" spans="2:2" x14ac:dyDescent="0.25">
      <c r="B391" s="23"/>
    </row>
    <row r="392" spans="2:2" x14ac:dyDescent="0.25">
      <c r="B392" s="23"/>
    </row>
    <row r="393" spans="2:2" x14ac:dyDescent="0.25">
      <c r="B393" s="23"/>
    </row>
    <row r="394" spans="2:2" x14ac:dyDescent="0.25">
      <c r="B394" s="23"/>
    </row>
    <row r="395" spans="2:2" x14ac:dyDescent="0.25">
      <c r="B395" s="23"/>
    </row>
    <row r="396" spans="2:2" x14ac:dyDescent="0.25">
      <c r="B396" s="23"/>
    </row>
    <row r="397" spans="2:2" x14ac:dyDescent="0.25">
      <c r="B397" s="23"/>
    </row>
    <row r="398" spans="2:2" x14ac:dyDescent="0.25">
      <c r="B398" s="23"/>
    </row>
    <row r="399" spans="2:2" x14ac:dyDescent="0.25">
      <c r="B399" s="23"/>
    </row>
    <row r="400" spans="2:2" x14ac:dyDescent="0.25">
      <c r="B400" s="23"/>
    </row>
    <row r="401" spans="2:2" x14ac:dyDescent="0.25">
      <c r="B401" s="23"/>
    </row>
    <row r="402" spans="2:2" x14ac:dyDescent="0.25">
      <c r="B402" s="23"/>
    </row>
    <row r="403" spans="2:2" x14ac:dyDescent="0.25">
      <c r="B403" s="23"/>
    </row>
    <row r="404" spans="2:2" x14ac:dyDescent="0.25">
      <c r="B404" s="23"/>
    </row>
    <row r="405" spans="2:2" x14ac:dyDescent="0.25">
      <c r="B405" s="23"/>
    </row>
    <row r="406" spans="2:2" x14ac:dyDescent="0.25">
      <c r="B406" s="23"/>
    </row>
    <row r="407" spans="2:2" x14ac:dyDescent="0.25">
      <c r="B407" s="23"/>
    </row>
    <row r="408" spans="2:2" x14ac:dyDescent="0.25">
      <c r="B408" s="23"/>
    </row>
    <row r="409" spans="2:2" x14ac:dyDescent="0.25">
      <c r="B409" s="23"/>
    </row>
    <row r="410" spans="2:2" x14ac:dyDescent="0.25">
      <c r="B410" s="23"/>
    </row>
    <row r="411" spans="2:2" x14ac:dyDescent="0.25">
      <c r="B411" s="23"/>
    </row>
    <row r="412" spans="2:2" x14ac:dyDescent="0.25">
      <c r="B412" s="23"/>
    </row>
    <row r="413" spans="2:2" x14ac:dyDescent="0.25">
      <c r="B413" s="23"/>
    </row>
    <row r="414" spans="2:2" x14ac:dyDescent="0.25">
      <c r="B414" s="23"/>
    </row>
    <row r="415" spans="2:2" x14ac:dyDescent="0.25">
      <c r="B415" s="23"/>
    </row>
    <row r="416" spans="2:2" x14ac:dyDescent="0.25">
      <c r="B416" s="23"/>
    </row>
    <row r="417" spans="2:2" x14ac:dyDescent="0.25">
      <c r="B417" s="23"/>
    </row>
    <row r="418" spans="2:2" x14ac:dyDescent="0.25">
      <c r="B418" s="23"/>
    </row>
    <row r="419" spans="2:2" x14ac:dyDescent="0.25">
      <c r="B419" s="23"/>
    </row>
    <row r="420" spans="2:2" x14ac:dyDescent="0.25">
      <c r="B420" s="23"/>
    </row>
    <row r="421" spans="2:2" x14ac:dyDescent="0.25">
      <c r="B421" s="23"/>
    </row>
    <row r="422" spans="2:2" x14ac:dyDescent="0.25">
      <c r="B422" s="23"/>
    </row>
    <row r="423" spans="2:2" x14ac:dyDescent="0.25">
      <c r="B423" s="23"/>
    </row>
    <row r="424" spans="2:2" x14ac:dyDescent="0.25">
      <c r="B424" s="23"/>
    </row>
    <row r="425" spans="2:2" x14ac:dyDescent="0.25">
      <c r="B425" s="23"/>
    </row>
    <row r="426" spans="2:2" x14ac:dyDescent="0.25">
      <c r="B426" s="23"/>
    </row>
    <row r="427" spans="2:2" x14ac:dyDescent="0.25">
      <c r="B427" s="23"/>
    </row>
    <row r="428" spans="2:2" x14ac:dyDescent="0.25">
      <c r="B428" s="23"/>
    </row>
    <row r="429" spans="2:2" x14ac:dyDescent="0.25">
      <c r="B429" s="23"/>
    </row>
    <row r="430" spans="2:2" x14ac:dyDescent="0.25">
      <c r="B430" s="23"/>
    </row>
    <row r="431" spans="2:2" x14ac:dyDescent="0.25">
      <c r="B431" s="23"/>
    </row>
    <row r="432" spans="2:2" x14ac:dyDescent="0.25">
      <c r="B432" s="23"/>
    </row>
    <row r="433" spans="2:2" x14ac:dyDescent="0.25">
      <c r="B433" s="23"/>
    </row>
    <row r="434" spans="2:2" x14ac:dyDescent="0.25">
      <c r="B434" s="23"/>
    </row>
    <row r="435" spans="2:2" x14ac:dyDescent="0.25">
      <c r="B435" s="23"/>
    </row>
    <row r="436" spans="2:2" x14ac:dyDescent="0.25">
      <c r="B436" s="23"/>
    </row>
    <row r="437" spans="2:2" x14ac:dyDescent="0.25">
      <c r="B437" s="23"/>
    </row>
    <row r="438" spans="2:2" x14ac:dyDescent="0.25">
      <c r="B438" s="23"/>
    </row>
    <row r="439" spans="2:2" x14ac:dyDescent="0.25">
      <c r="B439" s="23"/>
    </row>
    <row r="440" spans="2:2" x14ac:dyDescent="0.25">
      <c r="B440" s="23"/>
    </row>
    <row r="441" spans="2:2" x14ac:dyDescent="0.25">
      <c r="B441" s="23"/>
    </row>
    <row r="442" spans="2:2" x14ac:dyDescent="0.25">
      <c r="B442" s="23"/>
    </row>
    <row r="443" spans="2:2" x14ac:dyDescent="0.25">
      <c r="B443" s="23"/>
    </row>
    <row r="444" spans="2:2" x14ac:dyDescent="0.25">
      <c r="B444" s="23"/>
    </row>
    <row r="445" spans="2:2" x14ac:dyDescent="0.25">
      <c r="B445" s="23"/>
    </row>
    <row r="446" spans="2:2" x14ac:dyDescent="0.25">
      <c r="B446" s="23"/>
    </row>
    <row r="447" spans="2:2" x14ac:dyDescent="0.25">
      <c r="B447" s="23"/>
    </row>
    <row r="448" spans="2:2" x14ac:dyDescent="0.25">
      <c r="B448" s="23"/>
    </row>
    <row r="449" spans="2:2" x14ac:dyDescent="0.25">
      <c r="B449" s="23"/>
    </row>
    <row r="450" spans="2:2" x14ac:dyDescent="0.25">
      <c r="B450" s="23"/>
    </row>
    <row r="451" spans="2:2" x14ac:dyDescent="0.25">
      <c r="B451" s="23"/>
    </row>
    <row r="452" spans="2:2" x14ac:dyDescent="0.25">
      <c r="B452" s="23"/>
    </row>
    <row r="453" spans="2:2" x14ac:dyDescent="0.25">
      <c r="B453" s="23"/>
    </row>
    <row r="454" spans="2:2" x14ac:dyDescent="0.25">
      <c r="B454" s="23"/>
    </row>
    <row r="455" spans="2:2" x14ac:dyDescent="0.25">
      <c r="B455" s="23"/>
    </row>
    <row r="456" spans="2:2" x14ac:dyDescent="0.25">
      <c r="B456" s="23"/>
    </row>
    <row r="457" spans="2:2" x14ac:dyDescent="0.25">
      <c r="B457" s="23"/>
    </row>
    <row r="458" spans="2:2" x14ac:dyDescent="0.25">
      <c r="B458" s="23"/>
    </row>
    <row r="459" spans="2:2" x14ac:dyDescent="0.25">
      <c r="B459" s="23"/>
    </row>
    <row r="460" spans="2:2" x14ac:dyDescent="0.25">
      <c r="B460" s="23"/>
    </row>
    <row r="461" spans="2:2" x14ac:dyDescent="0.25">
      <c r="B461" s="23"/>
    </row>
    <row r="462" spans="2:2" x14ac:dyDescent="0.25">
      <c r="B462" s="23"/>
    </row>
    <row r="463" spans="2:2" x14ac:dyDescent="0.25">
      <c r="B463" s="23"/>
    </row>
    <row r="464" spans="2:2" x14ac:dyDescent="0.25">
      <c r="B464" s="23"/>
    </row>
    <row r="465" spans="2:2" x14ac:dyDescent="0.25">
      <c r="B465" s="23"/>
    </row>
    <row r="466" spans="2:2" x14ac:dyDescent="0.25">
      <c r="B466" s="23"/>
    </row>
    <row r="467" spans="2:2" x14ac:dyDescent="0.25">
      <c r="B467" s="23"/>
    </row>
    <row r="468" spans="2:2" x14ac:dyDescent="0.25">
      <c r="B468" s="23"/>
    </row>
    <row r="469" spans="2:2" x14ac:dyDescent="0.25">
      <c r="B469" s="23"/>
    </row>
    <row r="470" spans="2:2" x14ac:dyDescent="0.25">
      <c r="B470" s="23"/>
    </row>
    <row r="471" spans="2:2" x14ac:dyDescent="0.25">
      <c r="B471" s="23"/>
    </row>
    <row r="472" spans="2:2" x14ac:dyDescent="0.25">
      <c r="B472" s="23"/>
    </row>
    <row r="473" spans="2:2" x14ac:dyDescent="0.25">
      <c r="B473" s="23"/>
    </row>
    <row r="474" spans="2:2" x14ac:dyDescent="0.25">
      <c r="B474" s="23"/>
    </row>
    <row r="475" spans="2:2" x14ac:dyDescent="0.25">
      <c r="B475" s="23"/>
    </row>
    <row r="476" spans="2:2" x14ac:dyDescent="0.25">
      <c r="B476" s="23"/>
    </row>
    <row r="477" spans="2:2" x14ac:dyDescent="0.25">
      <c r="B477" s="23"/>
    </row>
    <row r="478" spans="2:2" x14ac:dyDescent="0.25">
      <c r="B478" s="23"/>
    </row>
    <row r="479" spans="2:2" x14ac:dyDescent="0.25">
      <c r="B479" s="23"/>
    </row>
    <row r="480" spans="2:2" x14ac:dyDescent="0.25">
      <c r="B480" s="23"/>
    </row>
    <row r="481" spans="2:2" x14ac:dyDescent="0.25">
      <c r="B481" s="23"/>
    </row>
    <row r="482" spans="2:2" x14ac:dyDescent="0.25">
      <c r="B482" s="23"/>
    </row>
    <row r="483" spans="2:2" x14ac:dyDescent="0.25">
      <c r="B483" s="23"/>
    </row>
    <row r="484" spans="2:2" x14ac:dyDescent="0.25">
      <c r="B484" s="23"/>
    </row>
    <row r="485" spans="2:2" x14ac:dyDescent="0.25">
      <c r="B485" s="23"/>
    </row>
    <row r="486" spans="2:2" x14ac:dyDescent="0.25">
      <c r="B486" s="23"/>
    </row>
    <row r="487" spans="2:2" x14ac:dyDescent="0.25">
      <c r="B487" s="23"/>
    </row>
    <row r="488" spans="2:2" x14ac:dyDescent="0.25">
      <c r="B488" s="23"/>
    </row>
    <row r="489" spans="2:2" x14ac:dyDescent="0.25">
      <c r="B489" s="23"/>
    </row>
    <row r="490" spans="2:2" x14ac:dyDescent="0.25">
      <c r="B490" s="23"/>
    </row>
    <row r="491" spans="2:2" x14ac:dyDescent="0.25">
      <c r="B491" s="23"/>
    </row>
    <row r="492" spans="2:2" x14ac:dyDescent="0.25">
      <c r="B492" s="23"/>
    </row>
    <row r="493" spans="2:2" x14ac:dyDescent="0.25">
      <c r="B493" s="23"/>
    </row>
    <row r="494" spans="2:2" x14ac:dyDescent="0.25">
      <c r="B494" s="23"/>
    </row>
    <row r="495" spans="2:2" x14ac:dyDescent="0.25">
      <c r="B495" s="23"/>
    </row>
    <row r="496" spans="2:2" x14ac:dyDescent="0.25">
      <c r="B496" s="23"/>
    </row>
    <row r="497" spans="2:2" x14ac:dyDescent="0.25">
      <c r="B497" s="23"/>
    </row>
    <row r="498" spans="2:2" x14ac:dyDescent="0.25">
      <c r="B498" s="23"/>
    </row>
    <row r="499" spans="2:2" x14ac:dyDescent="0.25">
      <c r="B499" s="23"/>
    </row>
    <row r="500" spans="2:2" x14ac:dyDescent="0.25">
      <c r="B500" s="23"/>
    </row>
    <row r="501" spans="2:2" x14ac:dyDescent="0.25">
      <c r="B501" s="23"/>
    </row>
    <row r="502" spans="2:2" x14ac:dyDescent="0.25">
      <c r="B502" s="23"/>
    </row>
    <row r="503" spans="2:2" x14ac:dyDescent="0.25">
      <c r="B503" s="23"/>
    </row>
    <row r="504" spans="2:2" x14ac:dyDescent="0.25">
      <c r="B504" s="23"/>
    </row>
    <row r="505" spans="2:2" x14ac:dyDescent="0.25">
      <c r="B505" s="23"/>
    </row>
    <row r="506" spans="2:2" x14ac:dyDescent="0.25">
      <c r="B506" s="23"/>
    </row>
    <row r="507" spans="2:2" x14ac:dyDescent="0.25">
      <c r="B507" s="23"/>
    </row>
    <row r="508" spans="2:2" x14ac:dyDescent="0.25">
      <c r="B508" s="23"/>
    </row>
    <row r="509" spans="2:2" x14ac:dyDescent="0.25">
      <c r="B509" s="23"/>
    </row>
    <row r="510" spans="2:2" x14ac:dyDescent="0.25">
      <c r="B510" s="23"/>
    </row>
    <row r="511" spans="2:2" x14ac:dyDescent="0.25">
      <c r="B511" s="23"/>
    </row>
    <row r="512" spans="2:2" x14ac:dyDescent="0.25">
      <c r="B512" s="23"/>
    </row>
    <row r="513" spans="2:2" x14ac:dyDescent="0.25">
      <c r="B513" s="23"/>
    </row>
    <row r="514" spans="2:2" x14ac:dyDescent="0.25">
      <c r="B514" s="23"/>
    </row>
    <row r="515" spans="2:2" x14ac:dyDescent="0.25">
      <c r="B515" s="23"/>
    </row>
    <row r="516" spans="2:2" x14ac:dyDescent="0.25">
      <c r="B516" s="23"/>
    </row>
    <row r="517" spans="2:2" x14ac:dyDescent="0.25">
      <c r="B517" s="23"/>
    </row>
    <row r="518" spans="2:2" x14ac:dyDescent="0.25">
      <c r="B518" s="23"/>
    </row>
    <row r="519" spans="2:2" x14ac:dyDescent="0.25">
      <c r="B519" s="23"/>
    </row>
    <row r="520" spans="2:2" x14ac:dyDescent="0.25">
      <c r="B520" s="23"/>
    </row>
    <row r="521" spans="2:2" x14ac:dyDescent="0.25">
      <c r="B521" s="23"/>
    </row>
    <row r="522" spans="2:2" x14ac:dyDescent="0.25">
      <c r="B522" s="23"/>
    </row>
    <row r="523" spans="2:2" x14ac:dyDescent="0.25">
      <c r="B523" s="23"/>
    </row>
    <row r="524" spans="2:2" x14ac:dyDescent="0.25">
      <c r="B524" s="23"/>
    </row>
    <row r="525" spans="2:2" x14ac:dyDescent="0.25">
      <c r="B525" s="23"/>
    </row>
    <row r="526" spans="2:2" x14ac:dyDescent="0.25">
      <c r="B526" s="23"/>
    </row>
    <row r="527" spans="2:2" x14ac:dyDescent="0.25">
      <c r="B527" s="23"/>
    </row>
    <row r="528" spans="2:2" x14ac:dyDescent="0.25">
      <c r="B528" s="23"/>
    </row>
    <row r="529" spans="2:2" x14ac:dyDescent="0.25">
      <c r="B529" s="23"/>
    </row>
    <row r="530" spans="2:2" x14ac:dyDescent="0.25">
      <c r="B530" s="23"/>
    </row>
    <row r="531" spans="2:2" x14ac:dyDescent="0.25">
      <c r="B531" s="23"/>
    </row>
    <row r="532" spans="2:2" x14ac:dyDescent="0.25">
      <c r="B532" s="23"/>
    </row>
    <row r="533" spans="2:2" x14ac:dyDescent="0.25">
      <c r="B533" s="23"/>
    </row>
    <row r="534" spans="2:2" x14ac:dyDescent="0.25">
      <c r="B534" s="23"/>
    </row>
    <row r="535" spans="2:2" x14ac:dyDescent="0.25">
      <c r="B535" s="23"/>
    </row>
    <row r="536" spans="2:2" x14ac:dyDescent="0.25">
      <c r="B536" s="23"/>
    </row>
    <row r="537" spans="2:2" x14ac:dyDescent="0.25">
      <c r="B537" s="23"/>
    </row>
    <row r="538" spans="2:2" x14ac:dyDescent="0.25">
      <c r="B538" s="23"/>
    </row>
    <row r="539" spans="2:2" x14ac:dyDescent="0.25">
      <c r="B539" s="23"/>
    </row>
    <row r="540" spans="2:2" x14ac:dyDescent="0.25">
      <c r="B540" s="23"/>
    </row>
    <row r="541" spans="2:2" x14ac:dyDescent="0.25">
      <c r="B541" s="23"/>
    </row>
    <row r="542" spans="2:2" x14ac:dyDescent="0.25">
      <c r="B542" s="23"/>
    </row>
    <row r="543" spans="2:2" x14ac:dyDescent="0.25">
      <c r="B543" s="23"/>
    </row>
    <row r="544" spans="2:2" x14ac:dyDescent="0.25">
      <c r="B544" s="23"/>
    </row>
    <row r="545" spans="2:2" x14ac:dyDescent="0.25">
      <c r="B545" s="23"/>
    </row>
    <row r="546" spans="2:2" x14ac:dyDescent="0.25">
      <c r="B546" s="23"/>
    </row>
    <row r="547" spans="2:2" x14ac:dyDescent="0.25">
      <c r="B547" s="23"/>
    </row>
    <row r="548" spans="2:2" x14ac:dyDescent="0.25">
      <c r="B548" s="23"/>
    </row>
    <row r="549" spans="2:2" x14ac:dyDescent="0.25">
      <c r="B549" s="23"/>
    </row>
    <row r="550" spans="2:2" x14ac:dyDescent="0.25">
      <c r="B550" s="23"/>
    </row>
    <row r="551" spans="2:2" x14ac:dyDescent="0.25">
      <c r="B551" s="23"/>
    </row>
    <row r="552" spans="2:2" x14ac:dyDescent="0.25">
      <c r="B552" s="23"/>
    </row>
    <row r="553" spans="2:2" x14ac:dyDescent="0.25">
      <c r="B553" s="23"/>
    </row>
    <row r="554" spans="2:2" x14ac:dyDescent="0.25">
      <c r="B554" s="23"/>
    </row>
    <row r="555" spans="2:2" x14ac:dyDescent="0.25">
      <c r="B555" s="23"/>
    </row>
    <row r="556" spans="2:2" x14ac:dyDescent="0.25">
      <c r="B556" s="23"/>
    </row>
    <row r="557" spans="2:2" x14ac:dyDescent="0.25">
      <c r="B557" s="23"/>
    </row>
    <row r="558" spans="2:2" x14ac:dyDescent="0.25">
      <c r="B558" s="23"/>
    </row>
    <row r="559" spans="2:2" x14ac:dyDescent="0.25">
      <c r="B559" s="23"/>
    </row>
    <row r="560" spans="2:2" x14ac:dyDescent="0.25">
      <c r="B560" s="23"/>
    </row>
    <row r="561" spans="2:2" x14ac:dyDescent="0.25">
      <c r="B561" s="23"/>
    </row>
    <row r="562" spans="2:2" x14ac:dyDescent="0.25">
      <c r="B562" s="23"/>
    </row>
    <row r="563" spans="2:2" x14ac:dyDescent="0.25">
      <c r="B563" s="23"/>
    </row>
    <row r="564" spans="2:2" x14ac:dyDescent="0.25">
      <c r="B564" s="23"/>
    </row>
    <row r="565" spans="2:2" x14ac:dyDescent="0.25">
      <c r="B565" s="23"/>
    </row>
    <row r="566" spans="2:2" x14ac:dyDescent="0.25">
      <c r="B566" s="23"/>
    </row>
    <row r="567" spans="2:2" x14ac:dyDescent="0.25">
      <c r="B567" s="23"/>
    </row>
    <row r="568" spans="2:2" x14ac:dyDescent="0.25">
      <c r="B568" s="23"/>
    </row>
    <row r="569" spans="2:2" x14ac:dyDescent="0.25">
      <c r="B569" s="23"/>
    </row>
    <row r="570" spans="2:2" x14ac:dyDescent="0.25">
      <c r="B570" s="23"/>
    </row>
    <row r="571" spans="2:2" x14ac:dyDescent="0.25">
      <c r="B571" s="23"/>
    </row>
    <row r="572" spans="2:2" x14ac:dyDescent="0.25">
      <c r="B572" s="23"/>
    </row>
    <row r="573" spans="2:2" x14ac:dyDescent="0.25">
      <c r="B573" s="23"/>
    </row>
    <row r="574" spans="2:2" x14ac:dyDescent="0.25">
      <c r="B574" s="23"/>
    </row>
    <row r="575" spans="2:2" x14ac:dyDescent="0.25">
      <c r="B575" s="23"/>
    </row>
    <row r="576" spans="2:2" x14ac:dyDescent="0.25">
      <c r="B576" s="23"/>
    </row>
    <row r="577" spans="2:2" x14ac:dyDescent="0.25">
      <c r="B577" s="23"/>
    </row>
    <row r="578" spans="2:2" x14ac:dyDescent="0.25">
      <c r="B578" s="23"/>
    </row>
    <row r="579" spans="2:2" x14ac:dyDescent="0.25">
      <c r="B579" s="23"/>
    </row>
    <row r="580" spans="2:2" x14ac:dyDescent="0.25">
      <c r="B580" s="23"/>
    </row>
    <row r="581" spans="2:2" x14ac:dyDescent="0.25">
      <c r="B581" s="23"/>
    </row>
    <row r="582" spans="2:2" x14ac:dyDescent="0.25">
      <c r="B582" s="23"/>
    </row>
    <row r="583" spans="2:2" x14ac:dyDescent="0.25">
      <c r="B583" s="23"/>
    </row>
    <row r="584" spans="2:2" x14ac:dyDescent="0.25">
      <c r="B584" s="23"/>
    </row>
    <row r="585" spans="2:2" x14ac:dyDescent="0.25">
      <c r="B585" s="23"/>
    </row>
    <row r="586" spans="2:2" x14ac:dyDescent="0.25">
      <c r="B586" s="23"/>
    </row>
    <row r="587" spans="2:2" x14ac:dyDescent="0.25">
      <c r="B587" s="23"/>
    </row>
    <row r="588" spans="2:2" x14ac:dyDescent="0.25">
      <c r="B588" s="23"/>
    </row>
    <row r="589" spans="2:2" x14ac:dyDescent="0.25">
      <c r="B589" s="23"/>
    </row>
    <row r="590" spans="2:2" x14ac:dyDescent="0.25">
      <c r="B590" s="23"/>
    </row>
    <row r="591" spans="2:2" x14ac:dyDescent="0.25">
      <c r="B591" s="23"/>
    </row>
    <row r="592" spans="2:2" x14ac:dyDescent="0.25">
      <c r="B592" s="23"/>
    </row>
    <row r="593" spans="2:2" x14ac:dyDescent="0.25">
      <c r="B593" s="23"/>
    </row>
    <row r="594" spans="2:2" x14ac:dyDescent="0.25">
      <c r="B594" s="23"/>
    </row>
    <row r="595" spans="2:2" x14ac:dyDescent="0.25">
      <c r="B595" s="23"/>
    </row>
    <row r="596" spans="2:2" x14ac:dyDescent="0.25">
      <c r="B596" s="23"/>
    </row>
    <row r="597" spans="2:2" x14ac:dyDescent="0.25">
      <c r="B597" s="23"/>
    </row>
    <row r="598" spans="2:2" x14ac:dyDescent="0.25">
      <c r="B598" s="23"/>
    </row>
    <row r="599" spans="2:2" x14ac:dyDescent="0.25">
      <c r="B599" s="23"/>
    </row>
    <row r="600" spans="2:2" x14ac:dyDescent="0.25">
      <c r="B600" s="23"/>
    </row>
    <row r="601" spans="2:2" x14ac:dyDescent="0.25">
      <c r="B601" s="23"/>
    </row>
    <row r="602" spans="2:2" x14ac:dyDescent="0.25">
      <c r="B602" s="23"/>
    </row>
    <row r="603" spans="2:2" x14ac:dyDescent="0.25">
      <c r="B603" s="23"/>
    </row>
    <row r="604" spans="2:2" x14ac:dyDescent="0.25">
      <c r="B604" s="23"/>
    </row>
    <row r="605" spans="2:2" x14ac:dyDescent="0.25">
      <c r="B605" s="23"/>
    </row>
    <row r="606" spans="2:2" x14ac:dyDescent="0.25">
      <c r="B606" s="23"/>
    </row>
    <row r="607" spans="2:2" x14ac:dyDescent="0.25">
      <c r="B607" s="23"/>
    </row>
    <row r="608" spans="2:2" x14ac:dyDescent="0.25">
      <c r="B608" s="23"/>
    </row>
    <row r="609" spans="2:2" x14ac:dyDescent="0.25">
      <c r="B609" s="23"/>
    </row>
    <row r="610" spans="2:2" x14ac:dyDescent="0.25">
      <c r="B610" s="23"/>
    </row>
    <row r="611" spans="2:2" x14ac:dyDescent="0.25">
      <c r="B611" s="23"/>
    </row>
    <row r="612" spans="2:2" x14ac:dyDescent="0.25">
      <c r="B612" s="23"/>
    </row>
    <row r="613" spans="2:2" x14ac:dyDescent="0.25">
      <c r="B613" s="23"/>
    </row>
    <row r="614" spans="2:2" x14ac:dyDescent="0.25">
      <c r="B614" s="23"/>
    </row>
    <row r="615" spans="2:2" x14ac:dyDescent="0.25">
      <c r="B615" s="23"/>
    </row>
    <row r="616" spans="2:2" x14ac:dyDescent="0.25">
      <c r="B616" s="23"/>
    </row>
    <row r="617" spans="2:2" x14ac:dyDescent="0.25">
      <c r="B617" s="23"/>
    </row>
    <row r="618" spans="2:2" x14ac:dyDescent="0.25">
      <c r="B618" s="23"/>
    </row>
    <row r="619" spans="2:2" x14ac:dyDescent="0.25">
      <c r="B619" s="23"/>
    </row>
    <row r="620" spans="2:2" x14ac:dyDescent="0.25">
      <c r="B620" s="23"/>
    </row>
    <row r="621" spans="2:2" x14ac:dyDescent="0.25">
      <c r="B621" s="23"/>
    </row>
    <row r="622" spans="2:2" x14ac:dyDescent="0.25">
      <c r="B622" s="23"/>
    </row>
    <row r="623" spans="2:2" x14ac:dyDescent="0.25">
      <c r="B623" s="23"/>
    </row>
    <row r="624" spans="2:2" x14ac:dyDescent="0.25">
      <c r="B624" s="23"/>
    </row>
    <row r="625" spans="2:2" x14ac:dyDescent="0.25">
      <c r="B625" s="23"/>
    </row>
    <row r="626" spans="2:2" x14ac:dyDescent="0.25">
      <c r="B626" s="23"/>
    </row>
    <row r="627" spans="2:2" x14ac:dyDescent="0.25">
      <c r="B627" s="23"/>
    </row>
    <row r="628" spans="2:2" x14ac:dyDescent="0.25">
      <c r="B628" s="23"/>
    </row>
    <row r="629" spans="2:2" x14ac:dyDescent="0.25">
      <c r="B629" s="23"/>
    </row>
    <row r="630" spans="2:2" x14ac:dyDescent="0.25">
      <c r="B630" s="23"/>
    </row>
    <row r="631" spans="2:2" x14ac:dyDescent="0.25">
      <c r="B631" s="23"/>
    </row>
    <row r="632" spans="2:2" x14ac:dyDescent="0.25">
      <c r="B632" s="23"/>
    </row>
    <row r="633" spans="2:2" x14ac:dyDescent="0.25">
      <c r="B633" s="23"/>
    </row>
    <row r="634" spans="2:2" x14ac:dyDescent="0.25">
      <c r="B634" s="23"/>
    </row>
    <row r="635" spans="2:2" x14ac:dyDescent="0.25">
      <c r="B635" s="23"/>
    </row>
    <row r="636" spans="2:2" x14ac:dyDescent="0.25">
      <c r="B636" s="23"/>
    </row>
    <row r="637" spans="2:2" x14ac:dyDescent="0.25">
      <c r="B637" s="23"/>
    </row>
    <row r="638" spans="2:2" x14ac:dyDescent="0.25">
      <c r="B638" s="23"/>
    </row>
    <row r="639" spans="2:2" x14ac:dyDescent="0.25">
      <c r="B639" s="23"/>
    </row>
    <row r="640" spans="2:2" x14ac:dyDescent="0.25">
      <c r="B640" s="23"/>
    </row>
    <row r="641" spans="2:2" x14ac:dyDescent="0.25">
      <c r="B641" s="23"/>
    </row>
    <row r="642" spans="2:2" x14ac:dyDescent="0.25">
      <c r="B642" s="23"/>
    </row>
    <row r="643" spans="2:2" x14ac:dyDescent="0.25">
      <c r="B643" s="23"/>
    </row>
    <row r="644" spans="2:2" x14ac:dyDescent="0.25">
      <c r="B644" s="23"/>
    </row>
    <row r="645" spans="2:2" x14ac:dyDescent="0.25">
      <c r="B645" s="23"/>
    </row>
    <row r="646" spans="2:2" x14ac:dyDescent="0.25">
      <c r="B646" s="23"/>
    </row>
    <row r="647" spans="2:2" x14ac:dyDescent="0.25">
      <c r="B647" s="23"/>
    </row>
    <row r="648" spans="2:2" x14ac:dyDescent="0.25">
      <c r="B648" s="23"/>
    </row>
    <row r="649" spans="2:2" x14ac:dyDescent="0.25">
      <c r="B649" s="23"/>
    </row>
    <row r="650" spans="2:2" x14ac:dyDescent="0.25">
      <c r="B650" s="23"/>
    </row>
    <row r="651" spans="2:2" x14ac:dyDescent="0.25">
      <c r="B651" s="23"/>
    </row>
    <row r="652" spans="2:2" x14ac:dyDescent="0.25">
      <c r="B652" s="23"/>
    </row>
    <row r="653" spans="2:2" x14ac:dyDescent="0.25">
      <c r="B653" s="23"/>
    </row>
    <row r="654" spans="2:2" x14ac:dyDescent="0.25">
      <c r="B654" s="23"/>
    </row>
    <row r="655" spans="2:2" x14ac:dyDescent="0.25">
      <c r="B655" s="23"/>
    </row>
    <row r="656" spans="2:2" x14ac:dyDescent="0.25">
      <c r="B656" s="23"/>
    </row>
    <row r="657" spans="2:2" x14ac:dyDescent="0.25">
      <c r="B657" s="23"/>
    </row>
    <row r="658" spans="2:2" x14ac:dyDescent="0.25">
      <c r="B658" s="23"/>
    </row>
    <row r="659" spans="2:2" x14ac:dyDescent="0.25">
      <c r="B659" s="23"/>
    </row>
    <row r="660" spans="2:2" x14ac:dyDescent="0.25">
      <c r="B660" s="23"/>
    </row>
    <row r="661" spans="2:2" x14ac:dyDescent="0.25">
      <c r="B661" s="23"/>
    </row>
    <row r="662" spans="2:2" x14ac:dyDescent="0.25">
      <c r="B662" s="23"/>
    </row>
    <row r="663" spans="2:2" x14ac:dyDescent="0.25">
      <c r="B663" s="23"/>
    </row>
    <row r="664" spans="2:2" x14ac:dyDescent="0.25">
      <c r="B664" s="23"/>
    </row>
    <row r="665" spans="2:2" x14ac:dyDescent="0.25">
      <c r="B665" s="23"/>
    </row>
    <row r="666" spans="2:2" x14ac:dyDescent="0.25">
      <c r="B666" s="23"/>
    </row>
    <row r="667" spans="2:2" x14ac:dyDescent="0.25">
      <c r="B667" s="23"/>
    </row>
    <row r="668" spans="2:2" x14ac:dyDescent="0.25">
      <c r="B668" s="23"/>
    </row>
    <row r="669" spans="2:2" x14ac:dyDescent="0.25">
      <c r="B669" s="23"/>
    </row>
    <row r="670" spans="2:2" x14ac:dyDescent="0.25">
      <c r="B670" s="23"/>
    </row>
    <row r="671" spans="2:2" x14ac:dyDescent="0.25">
      <c r="B671" s="23"/>
    </row>
    <row r="672" spans="2:2" x14ac:dyDescent="0.25">
      <c r="B672" s="23"/>
    </row>
    <row r="673" spans="2:2" x14ac:dyDescent="0.25">
      <c r="B673" s="23"/>
    </row>
    <row r="674" spans="2:2" x14ac:dyDescent="0.25">
      <c r="B674" s="23"/>
    </row>
    <row r="675" spans="2:2" x14ac:dyDescent="0.25">
      <c r="B675" s="23"/>
    </row>
    <row r="676" spans="2:2" x14ac:dyDescent="0.25">
      <c r="B676" s="23"/>
    </row>
    <row r="677" spans="2:2" x14ac:dyDescent="0.25">
      <c r="B677" s="23"/>
    </row>
    <row r="678" spans="2:2" x14ac:dyDescent="0.25">
      <c r="B678" s="23"/>
    </row>
    <row r="679" spans="2:2" x14ac:dyDescent="0.25">
      <c r="B679" s="23"/>
    </row>
    <row r="680" spans="2:2" x14ac:dyDescent="0.25">
      <c r="B680" s="23"/>
    </row>
    <row r="681" spans="2:2" x14ac:dyDescent="0.25">
      <c r="B681" s="23"/>
    </row>
    <row r="682" spans="2:2" x14ac:dyDescent="0.25">
      <c r="B682" s="23"/>
    </row>
    <row r="683" spans="2:2" x14ac:dyDescent="0.25">
      <c r="B683" s="23"/>
    </row>
    <row r="684" spans="2:2" x14ac:dyDescent="0.25">
      <c r="B684" s="23"/>
    </row>
    <row r="685" spans="2:2" x14ac:dyDescent="0.25">
      <c r="B685" s="23"/>
    </row>
    <row r="686" spans="2:2" x14ac:dyDescent="0.25">
      <c r="B686" s="23"/>
    </row>
    <row r="687" spans="2:2" x14ac:dyDescent="0.25">
      <c r="B687" s="23"/>
    </row>
    <row r="688" spans="2:2" x14ac:dyDescent="0.25">
      <c r="B688" s="23"/>
    </row>
    <row r="689" spans="2:2" x14ac:dyDescent="0.25">
      <c r="B689" s="23"/>
    </row>
    <row r="690" spans="2:2" x14ac:dyDescent="0.25">
      <c r="B690" s="23"/>
    </row>
    <row r="691" spans="2:2" x14ac:dyDescent="0.25">
      <c r="B691" s="23"/>
    </row>
    <row r="692" spans="2:2" x14ac:dyDescent="0.25">
      <c r="B692" s="23"/>
    </row>
    <row r="693" spans="2:2" x14ac:dyDescent="0.25">
      <c r="B693" s="23"/>
    </row>
    <row r="694" spans="2:2" x14ac:dyDescent="0.25">
      <c r="B694" s="23"/>
    </row>
    <row r="695" spans="2:2" x14ac:dyDescent="0.25">
      <c r="B695" s="23"/>
    </row>
    <row r="696" spans="2:2" x14ac:dyDescent="0.25">
      <c r="B696" s="23"/>
    </row>
    <row r="697" spans="2:2" x14ac:dyDescent="0.25">
      <c r="B697" s="23"/>
    </row>
    <row r="698" spans="2:2" x14ac:dyDescent="0.25">
      <c r="B698" s="23"/>
    </row>
    <row r="699" spans="2:2" x14ac:dyDescent="0.25">
      <c r="B699" s="23"/>
    </row>
    <row r="700" spans="2:2" x14ac:dyDescent="0.25">
      <c r="B700" s="23"/>
    </row>
    <row r="701" spans="2:2" x14ac:dyDescent="0.25">
      <c r="B701" s="23"/>
    </row>
    <row r="702" spans="2:2" x14ac:dyDescent="0.25">
      <c r="B702" s="23"/>
    </row>
    <row r="703" spans="2:2" x14ac:dyDescent="0.25">
      <c r="B703" s="23"/>
    </row>
    <row r="704" spans="2:2" x14ac:dyDescent="0.25">
      <c r="B704" s="23"/>
    </row>
    <row r="705" spans="2:2" x14ac:dyDescent="0.25">
      <c r="B705" s="23"/>
    </row>
    <row r="706" spans="2:2" x14ac:dyDescent="0.25">
      <c r="B706" s="23"/>
    </row>
    <row r="707" spans="2:2" x14ac:dyDescent="0.25">
      <c r="B707" s="23"/>
    </row>
    <row r="708" spans="2:2" x14ac:dyDescent="0.25">
      <c r="B708" s="23"/>
    </row>
    <row r="709" spans="2:2" x14ac:dyDescent="0.25">
      <c r="B709" s="23"/>
    </row>
    <row r="710" spans="2:2" x14ac:dyDescent="0.25">
      <c r="B710" s="23"/>
    </row>
    <row r="711" spans="2:2" x14ac:dyDescent="0.25">
      <c r="B711" s="23"/>
    </row>
    <row r="712" spans="2:2" x14ac:dyDescent="0.25">
      <c r="B712" s="23"/>
    </row>
    <row r="713" spans="2:2" x14ac:dyDescent="0.25">
      <c r="B713" s="23"/>
    </row>
    <row r="714" spans="2:2" x14ac:dyDescent="0.25">
      <c r="B714" s="23"/>
    </row>
    <row r="715" spans="2:2" x14ac:dyDescent="0.25">
      <c r="B715" s="23"/>
    </row>
    <row r="716" spans="2:2" x14ac:dyDescent="0.25">
      <c r="B716" s="23"/>
    </row>
    <row r="717" spans="2:2" x14ac:dyDescent="0.25">
      <c r="B717" s="23"/>
    </row>
    <row r="718" spans="2:2" x14ac:dyDescent="0.25">
      <c r="B718" s="23"/>
    </row>
    <row r="719" spans="2:2" x14ac:dyDescent="0.25">
      <c r="B719" s="23"/>
    </row>
    <row r="720" spans="2:2" x14ac:dyDescent="0.25">
      <c r="B720" s="23"/>
    </row>
    <row r="721" spans="2:2" x14ac:dyDescent="0.25">
      <c r="B721" s="23"/>
    </row>
    <row r="722" spans="2:2" x14ac:dyDescent="0.25">
      <c r="B722" s="23"/>
    </row>
    <row r="723" spans="2:2" x14ac:dyDescent="0.25">
      <c r="B723" s="23"/>
    </row>
    <row r="724" spans="2:2" x14ac:dyDescent="0.25">
      <c r="B724" s="23"/>
    </row>
    <row r="725" spans="2:2" x14ac:dyDescent="0.25">
      <c r="B725" s="23"/>
    </row>
    <row r="726" spans="2:2" x14ac:dyDescent="0.25">
      <c r="B726" s="23"/>
    </row>
    <row r="727" spans="2:2" x14ac:dyDescent="0.25">
      <c r="B727" s="23"/>
    </row>
    <row r="728" spans="2:2" x14ac:dyDescent="0.25">
      <c r="B728" s="23"/>
    </row>
    <row r="729" spans="2:2" x14ac:dyDescent="0.25">
      <c r="B729" s="23"/>
    </row>
    <row r="730" spans="2:2" x14ac:dyDescent="0.25">
      <c r="B730" s="23"/>
    </row>
    <row r="731" spans="2:2" x14ac:dyDescent="0.25">
      <c r="B731" s="23"/>
    </row>
    <row r="732" spans="2:2" x14ac:dyDescent="0.25">
      <c r="B732" s="23"/>
    </row>
    <row r="733" spans="2:2" x14ac:dyDescent="0.25">
      <c r="B733" s="23"/>
    </row>
    <row r="734" spans="2:2" x14ac:dyDescent="0.25">
      <c r="B734" s="23"/>
    </row>
    <row r="735" spans="2:2" x14ac:dyDescent="0.25">
      <c r="B735" s="23"/>
    </row>
    <row r="736" spans="2:2" x14ac:dyDescent="0.25">
      <c r="B736" s="23"/>
    </row>
    <row r="737" spans="2:2" x14ac:dyDescent="0.25">
      <c r="B737" s="23"/>
    </row>
    <row r="738" spans="2:2" x14ac:dyDescent="0.25">
      <c r="B738" s="23"/>
    </row>
    <row r="739" spans="2:2" x14ac:dyDescent="0.25">
      <c r="B739" s="23"/>
    </row>
    <row r="740" spans="2:2" x14ac:dyDescent="0.25">
      <c r="B740" s="23"/>
    </row>
    <row r="741" spans="2:2" x14ac:dyDescent="0.25">
      <c r="B741" s="23"/>
    </row>
    <row r="742" spans="2:2" x14ac:dyDescent="0.25">
      <c r="B742" s="23"/>
    </row>
    <row r="743" spans="2:2" x14ac:dyDescent="0.25">
      <c r="B743" s="23"/>
    </row>
    <row r="744" spans="2:2" x14ac:dyDescent="0.25">
      <c r="B744" s="23"/>
    </row>
    <row r="745" spans="2:2" x14ac:dyDescent="0.25">
      <c r="B745" s="23"/>
    </row>
    <row r="746" spans="2:2" x14ac:dyDescent="0.25">
      <c r="B746" s="23"/>
    </row>
    <row r="747" spans="2:2" x14ac:dyDescent="0.25">
      <c r="B747" s="23"/>
    </row>
    <row r="748" spans="2:2" x14ac:dyDescent="0.25">
      <c r="B748" s="23"/>
    </row>
    <row r="749" spans="2:2" x14ac:dyDescent="0.25">
      <c r="B749" s="23"/>
    </row>
    <row r="750" spans="2:2" x14ac:dyDescent="0.25">
      <c r="B750" s="23"/>
    </row>
    <row r="751" spans="2:2" x14ac:dyDescent="0.25">
      <c r="B751" s="23"/>
    </row>
    <row r="752" spans="2:2" x14ac:dyDescent="0.25">
      <c r="B752" s="23"/>
    </row>
    <row r="753" spans="2:2" x14ac:dyDescent="0.25">
      <c r="B753" s="23"/>
    </row>
    <row r="754" spans="2:2" x14ac:dyDescent="0.25">
      <c r="B754" s="23"/>
    </row>
    <row r="755" spans="2:2" x14ac:dyDescent="0.25">
      <c r="B755" s="23"/>
    </row>
    <row r="756" spans="2:2" x14ac:dyDescent="0.25">
      <c r="B756" s="23"/>
    </row>
    <row r="757" spans="2:2" x14ac:dyDescent="0.25">
      <c r="B757" s="23"/>
    </row>
    <row r="758" spans="2:2" x14ac:dyDescent="0.25">
      <c r="B758" s="23"/>
    </row>
    <row r="759" spans="2:2" x14ac:dyDescent="0.25">
      <c r="B759" s="23"/>
    </row>
    <row r="760" spans="2:2" x14ac:dyDescent="0.25">
      <c r="B760" s="23"/>
    </row>
    <row r="761" spans="2:2" x14ac:dyDescent="0.25">
      <c r="B761" s="23"/>
    </row>
    <row r="762" spans="2:2" x14ac:dyDescent="0.25">
      <c r="B762" s="23"/>
    </row>
    <row r="763" spans="2:2" x14ac:dyDescent="0.25">
      <c r="B763" s="23"/>
    </row>
    <row r="764" spans="2:2" x14ac:dyDescent="0.25">
      <c r="B764" s="23"/>
    </row>
    <row r="765" spans="2:2" x14ac:dyDescent="0.25">
      <c r="B765" s="23"/>
    </row>
    <row r="766" spans="2:2" x14ac:dyDescent="0.25">
      <c r="B766" s="23"/>
    </row>
    <row r="767" spans="2:2" x14ac:dyDescent="0.25">
      <c r="B767" s="23"/>
    </row>
    <row r="768" spans="2:2" x14ac:dyDescent="0.25">
      <c r="B768" s="23"/>
    </row>
    <row r="769" spans="2:2" x14ac:dyDescent="0.25">
      <c r="B769" s="23"/>
    </row>
    <row r="770" spans="2:2" x14ac:dyDescent="0.25">
      <c r="B770" s="23"/>
    </row>
    <row r="771" spans="2:2" x14ac:dyDescent="0.25">
      <c r="B771" s="23"/>
    </row>
    <row r="772" spans="2:2" x14ac:dyDescent="0.25">
      <c r="B772" s="23"/>
    </row>
    <row r="773" spans="2:2" x14ac:dyDescent="0.25">
      <c r="B773" s="23"/>
    </row>
    <row r="774" spans="2:2" x14ac:dyDescent="0.25">
      <c r="B774" s="23"/>
    </row>
    <row r="775" spans="2:2" x14ac:dyDescent="0.25">
      <c r="B775" s="23"/>
    </row>
    <row r="776" spans="2:2" x14ac:dyDescent="0.25">
      <c r="B776" s="23"/>
    </row>
    <row r="777" spans="2:2" x14ac:dyDescent="0.25">
      <c r="B777" s="23"/>
    </row>
    <row r="778" spans="2:2" x14ac:dyDescent="0.25">
      <c r="B778" s="23"/>
    </row>
    <row r="779" spans="2:2" x14ac:dyDescent="0.25">
      <c r="B779" s="23"/>
    </row>
    <row r="780" spans="2:2" x14ac:dyDescent="0.25">
      <c r="B780" s="23"/>
    </row>
    <row r="781" spans="2:2" x14ac:dyDescent="0.25">
      <c r="B781" s="23"/>
    </row>
    <row r="782" spans="2:2" x14ac:dyDescent="0.25">
      <c r="B782" s="23"/>
    </row>
    <row r="783" spans="2:2" x14ac:dyDescent="0.25">
      <c r="B783" s="23"/>
    </row>
    <row r="784" spans="2:2" x14ac:dyDescent="0.25">
      <c r="B784" s="23"/>
    </row>
    <row r="785" spans="2:2" x14ac:dyDescent="0.25">
      <c r="B785" s="23"/>
    </row>
    <row r="786" spans="2:2" x14ac:dyDescent="0.25">
      <c r="B786" s="23"/>
    </row>
    <row r="787" spans="2:2" x14ac:dyDescent="0.25">
      <c r="B787" s="23"/>
    </row>
    <row r="788" spans="2:2" x14ac:dyDescent="0.25">
      <c r="B788" s="23"/>
    </row>
    <row r="789" spans="2:2" x14ac:dyDescent="0.25">
      <c r="B789" s="23"/>
    </row>
    <row r="790" spans="2:2" x14ac:dyDescent="0.25">
      <c r="B790" s="23"/>
    </row>
    <row r="791" spans="2:2" x14ac:dyDescent="0.25">
      <c r="B791" s="23"/>
    </row>
    <row r="792" spans="2:2" x14ac:dyDescent="0.25">
      <c r="B792" s="23"/>
    </row>
    <row r="793" spans="2:2" x14ac:dyDescent="0.25">
      <c r="B793" s="23"/>
    </row>
    <row r="794" spans="2:2" x14ac:dyDescent="0.25">
      <c r="B794" s="23"/>
    </row>
    <row r="795" spans="2:2" x14ac:dyDescent="0.25">
      <c r="B795" s="23"/>
    </row>
    <row r="796" spans="2:2" x14ac:dyDescent="0.25">
      <c r="B796" s="23"/>
    </row>
    <row r="797" spans="2:2" x14ac:dyDescent="0.25">
      <c r="B797" s="23"/>
    </row>
    <row r="798" spans="2:2" x14ac:dyDescent="0.25">
      <c r="B798" s="23"/>
    </row>
    <row r="799" spans="2:2" x14ac:dyDescent="0.25">
      <c r="B799" s="23"/>
    </row>
    <row r="800" spans="2:2" x14ac:dyDescent="0.25">
      <c r="B800" s="23"/>
    </row>
    <row r="801" spans="2:2" x14ac:dyDescent="0.25">
      <c r="B801" s="23"/>
    </row>
    <row r="802" spans="2:2" x14ac:dyDescent="0.25">
      <c r="B802" s="23"/>
    </row>
    <row r="803" spans="2:2" x14ac:dyDescent="0.25">
      <c r="B803" s="23"/>
    </row>
    <row r="804" spans="2:2" x14ac:dyDescent="0.25">
      <c r="B804" s="23"/>
    </row>
    <row r="805" spans="2:2" x14ac:dyDescent="0.25">
      <c r="B805" s="23"/>
    </row>
    <row r="806" spans="2:2" x14ac:dyDescent="0.25">
      <c r="B806" s="23"/>
    </row>
    <row r="807" spans="2:2" x14ac:dyDescent="0.25">
      <c r="B807" s="23"/>
    </row>
    <row r="808" spans="2:2" x14ac:dyDescent="0.25">
      <c r="B808" s="23"/>
    </row>
    <row r="809" spans="2:2" x14ac:dyDescent="0.25">
      <c r="B809" s="23"/>
    </row>
    <row r="810" spans="2:2" x14ac:dyDescent="0.25">
      <c r="B810" s="23"/>
    </row>
    <row r="811" spans="2:2" x14ac:dyDescent="0.25">
      <c r="B811" s="23"/>
    </row>
    <row r="812" spans="2:2" x14ac:dyDescent="0.25">
      <c r="B812" s="23"/>
    </row>
    <row r="813" spans="2:2" x14ac:dyDescent="0.25">
      <c r="B813" s="23"/>
    </row>
    <row r="814" spans="2:2" x14ac:dyDescent="0.25">
      <c r="B814" s="23"/>
    </row>
    <row r="815" spans="2:2" x14ac:dyDescent="0.25">
      <c r="B815" s="23"/>
    </row>
    <row r="816" spans="2:2" x14ac:dyDescent="0.25">
      <c r="B816" s="23"/>
    </row>
    <row r="817" spans="2:2" x14ac:dyDescent="0.25">
      <c r="B817" s="23"/>
    </row>
    <row r="818" spans="2:2" x14ac:dyDescent="0.25">
      <c r="B818" s="23"/>
    </row>
    <row r="819" spans="2:2" x14ac:dyDescent="0.25">
      <c r="B819" s="23"/>
    </row>
    <row r="820" spans="2:2" x14ac:dyDescent="0.25">
      <c r="B820" s="23"/>
    </row>
    <row r="821" spans="2:2" x14ac:dyDescent="0.25">
      <c r="B821" s="23"/>
    </row>
    <row r="822" spans="2:2" x14ac:dyDescent="0.25">
      <c r="B822" s="23"/>
    </row>
    <row r="823" spans="2:2" x14ac:dyDescent="0.25">
      <c r="B823" s="23"/>
    </row>
    <row r="824" spans="2:2" x14ac:dyDescent="0.25">
      <c r="B824" s="23"/>
    </row>
    <row r="825" spans="2:2" x14ac:dyDescent="0.25">
      <c r="B825" s="23"/>
    </row>
    <row r="826" spans="2:2" x14ac:dyDescent="0.25">
      <c r="B826" s="23"/>
    </row>
    <row r="827" spans="2:2" x14ac:dyDescent="0.25">
      <c r="B827" s="23"/>
    </row>
    <row r="828" spans="2:2" x14ac:dyDescent="0.25">
      <c r="B828" s="23"/>
    </row>
    <row r="829" spans="2:2" x14ac:dyDescent="0.25">
      <c r="B829" s="23"/>
    </row>
    <row r="830" spans="2:2" x14ac:dyDescent="0.25">
      <c r="B830" s="23"/>
    </row>
    <row r="831" spans="2:2" x14ac:dyDescent="0.25">
      <c r="B831" s="23"/>
    </row>
    <row r="832" spans="2:2" x14ac:dyDescent="0.25">
      <c r="B832" s="23"/>
    </row>
    <row r="833" spans="2:2" x14ac:dyDescent="0.25">
      <c r="B833" s="23"/>
    </row>
    <row r="834" spans="2:2" x14ac:dyDescent="0.25">
      <c r="B834" s="23"/>
    </row>
    <row r="835" spans="2:2" x14ac:dyDescent="0.25">
      <c r="B835" s="23"/>
    </row>
    <row r="836" spans="2:2" x14ac:dyDescent="0.25">
      <c r="B836" s="23"/>
    </row>
    <row r="837" spans="2:2" x14ac:dyDescent="0.25">
      <c r="B837" s="23"/>
    </row>
    <row r="838" spans="2:2" x14ac:dyDescent="0.25">
      <c r="B838" s="23"/>
    </row>
    <row r="839" spans="2:2" x14ac:dyDescent="0.25">
      <c r="B839" s="23"/>
    </row>
    <row r="840" spans="2:2" x14ac:dyDescent="0.25">
      <c r="B840" s="23"/>
    </row>
    <row r="841" spans="2:2" x14ac:dyDescent="0.25">
      <c r="B841" s="23"/>
    </row>
    <row r="842" spans="2:2" x14ac:dyDescent="0.25">
      <c r="B842" s="23"/>
    </row>
    <row r="843" spans="2:2" x14ac:dyDescent="0.25">
      <c r="B843" s="23"/>
    </row>
    <row r="844" spans="2:2" x14ac:dyDescent="0.25">
      <c r="B844" s="23"/>
    </row>
    <row r="845" spans="2:2" x14ac:dyDescent="0.25">
      <c r="B845" s="23"/>
    </row>
    <row r="846" spans="2:2" x14ac:dyDescent="0.25">
      <c r="B846" s="23"/>
    </row>
    <row r="847" spans="2:2" x14ac:dyDescent="0.25">
      <c r="B847" s="23"/>
    </row>
    <row r="848" spans="2:2" x14ac:dyDescent="0.25">
      <c r="B848" s="23"/>
    </row>
    <row r="849" spans="2:2" x14ac:dyDescent="0.25">
      <c r="B849" s="23"/>
    </row>
    <row r="850" spans="2:2" x14ac:dyDescent="0.25">
      <c r="B850" s="23"/>
    </row>
    <row r="851" spans="2:2" x14ac:dyDescent="0.25">
      <c r="B851" s="23"/>
    </row>
    <row r="852" spans="2:2" x14ac:dyDescent="0.25">
      <c r="B852" s="23"/>
    </row>
    <row r="853" spans="2:2" x14ac:dyDescent="0.25">
      <c r="B853" s="23"/>
    </row>
    <row r="854" spans="2:2" x14ac:dyDescent="0.25">
      <c r="B854" s="23"/>
    </row>
    <row r="855" spans="2:2" x14ac:dyDescent="0.25">
      <c r="B855" s="23"/>
    </row>
    <row r="856" spans="2:2" x14ac:dyDescent="0.25">
      <c r="B856" s="23"/>
    </row>
    <row r="857" spans="2:2" x14ac:dyDescent="0.25">
      <c r="B857" s="23"/>
    </row>
    <row r="858" spans="2:2" x14ac:dyDescent="0.25">
      <c r="B858" s="23"/>
    </row>
    <row r="859" spans="2:2" x14ac:dyDescent="0.25">
      <c r="B859" s="23"/>
    </row>
    <row r="860" spans="2:2" x14ac:dyDescent="0.25">
      <c r="B860" s="23"/>
    </row>
    <row r="861" spans="2:2" x14ac:dyDescent="0.25">
      <c r="B861" s="23"/>
    </row>
    <row r="862" spans="2:2" x14ac:dyDescent="0.25">
      <c r="B862" s="23"/>
    </row>
    <row r="863" spans="2:2" x14ac:dyDescent="0.25">
      <c r="B863" s="23"/>
    </row>
    <row r="864" spans="2:2" x14ac:dyDescent="0.25">
      <c r="B864" s="23"/>
    </row>
    <row r="865" spans="2:2" x14ac:dyDescent="0.25">
      <c r="B865" s="23"/>
    </row>
    <row r="866" spans="2:2" x14ac:dyDescent="0.25">
      <c r="B866" s="23"/>
    </row>
    <row r="867" spans="2:2" x14ac:dyDescent="0.25">
      <c r="B867" s="23"/>
    </row>
    <row r="868" spans="2:2" x14ac:dyDescent="0.25">
      <c r="B868" s="23"/>
    </row>
    <row r="869" spans="2:2" x14ac:dyDescent="0.25">
      <c r="B869" s="23"/>
    </row>
    <row r="870" spans="2:2" x14ac:dyDescent="0.25">
      <c r="B870" s="23"/>
    </row>
    <row r="871" spans="2:2" x14ac:dyDescent="0.25">
      <c r="B871" s="23"/>
    </row>
    <row r="872" spans="2:2" x14ac:dyDescent="0.25">
      <c r="B872" s="23"/>
    </row>
    <row r="873" spans="2:2" x14ac:dyDescent="0.25">
      <c r="B873" s="23"/>
    </row>
    <row r="874" spans="2:2" x14ac:dyDescent="0.25">
      <c r="B874" s="23"/>
    </row>
    <row r="875" spans="2:2" x14ac:dyDescent="0.25">
      <c r="B875" s="23"/>
    </row>
    <row r="876" spans="2:2" x14ac:dyDescent="0.25">
      <c r="B876" s="23"/>
    </row>
    <row r="877" spans="2:2" x14ac:dyDescent="0.25">
      <c r="B877" s="23"/>
    </row>
    <row r="878" spans="2:2" x14ac:dyDescent="0.25">
      <c r="B878" s="23"/>
    </row>
    <row r="879" spans="2:2" x14ac:dyDescent="0.25">
      <c r="B879" s="23"/>
    </row>
    <row r="880" spans="2:2" x14ac:dyDescent="0.25">
      <c r="B880" s="23"/>
    </row>
    <row r="881" spans="2:2" x14ac:dyDescent="0.25">
      <c r="B881" s="23"/>
    </row>
    <row r="882" spans="2:2" x14ac:dyDescent="0.25">
      <c r="B882" s="23"/>
    </row>
    <row r="883" spans="2:2" x14ac:dyDescent="0.25">
      <c r="B883" s="23"/>
    </row>
    <row r="884" spans="2:2" x14ac:dyDescent="0.25">
      <c r="B884" s="23"/>
    </row>
    <row r="885" spans="2:2" x14ac:dyDescent="0.25">
      <c r="B885" s="23"/>
    </row>
    <row r="886" spans="2:2" x14ac:dyDescent="0.25">
      <c r="B886" s="23"/>
    </row>
    <row r="887" spans="2:2" x14ac:dyDescent="0.25">
      <c r="B887" s="23"/>
    </row>
    <row r="888" spans="2:2" x14ac:dyDescent="0.25">
      <c r="B888" s="23"/>
    </row>
    <row r="889" spans="2:2" x14ac:dyDescent="0.25">
      <c r="B889" s="23"/>
    </row>
    <row r="890" spans="2:2" x14ac:dyDescent="0.25">
      <c r="B890" s="23"/>
    </row>
    <row r="891" spans="2:2" x14ac:dyDescent="0.25">
      <c r="B891" s="23"/>
    </row>
    <row r="892" spans="2:2" x14ac:dyDescent="0.25">
      <c r="B892" s="23"/>
    </row>
    <row r="893" spans="2:2" x14ac:dyDescent="0.25">
      <c r="B893" s="23"/>
    </row>
    <row r="894" spans="2:2" x14ac:dyDescent="0.25">
      <c r="B894" s="23"/>
    </row>
    <row r="895" spans="2:2" x14ac:dyDescent="0.25">
      <c r="B895" s="23"/>
    </row>
    <row r="896" spans="2:2" x14ac:dyDescent="0.25">
      <c r="B896" s="23"/>
    </row>
    <row r="897" spans="2:2" x14ac:dyDescent="0.25">
      <c r="B897" s="23"/>
    </row>
    <row r="898" spans="2:2" x14ac:dyDescent="0.25">
      <c r="B898" s="23"/>
    </row>
    <row r="899" spans="2:2" x14ac:dyDescent="0.25">
      <c r="B899" s="23"/>
    </row>
    <row r="900" spans="2:2" x14ac:dyDescent="0.25">
      <c r="B900" s="23"/>
    </row>
    <row r="901" spans="2:2" x14ac:dyDescent="0.25">
      <c r="B901" s="23"/>
    </row>
    <row r="902" spans="2:2" x14ac:dyDescent="0.25">
      <c r="B902" s="23"/>
    </row>
    <row r="903" spans="2:2" x14ac:dyDescent="0.25">
      <c r="B903" s="23"/>
    </row>
    <row r="904" spans="2:2" x14ac:dyDescent="0.25">
      <c r="B904" s="23"/>
    </row>
    <row r="905" spans="2:2" x14ac:dyDescent="0.25">
      <c r="B905" s="23"/>
    </row>
    <row r="906" spans="2:2" x14ac:dyDescent="0.25">
      <c r="B906" s="23"/>
    </row>
    <row r="907" spans="2:2" x14ac:dyDescent="0.25">
      <c r="B907" s="23"/>
    </row>
    <row r="908" spans="2:2" x14ac:dyDescent="0.25">
      <c r="B908" s="23"/>
    </row>
    <row r="909" spans="2:2" x14ac:dyDescent="0.25">
      <c r="B909" s="23"/>
    </row>
    <row r="910" spans="2:2" x14ac:dyDescent="0.25">
      <c r="B910" s="23"/>
    </row>
    <row r="911" spans="2:2" x14ac:dyDescent="0.25">
      <c r="B911" s="23"/>
    </row>
    <row r="912" spans="2:2" x14ac:dyDescent="0.25">
      <c r="B912" s="23"/>
    </row>
    <row r="913" spans="2:2" x14ac:dyDescent="0.25">
      <c r="B913" s="23"/>
    </row>
    <row r="914" spans="2:2" x14ac:dyDescent="0.25">
      <c r="B914" s="23"/>
    </row>
    <row r="915" spans="2:2" x14ac:dyDescent="0.25">
      <c r="B915" s="23"/>
    </row>
    <row r="916" spans="2:2" x14ac:dyDescent="0.25">
      <c r="B916" s="23"/>
    </row>
    <row r="917" spans="2:2" x14ac:dyDescent="0.25">
      <c r="B917" s="23"/>
    </row>
    <row r="918" spans="2:2" x14ac:dyDescent="0.25">
      <c r="B918" s="23"/>
    </row>
    <row r="919" spans="2:2" x14ac:dyDescent="0.25">
      <c r="B919" s="23"/>
    </row>
    <row r="920" spans="2:2" x14ac:dyDescent="0.25">
      <c r="B920" s="23"/>
    </row>
    <row r="921" spans="2:2" x14ac:dyDescent="0.25">
      <c r="B921" s="23"/>
    </row>
    <row r="922" spans="2:2" x14ac:dyDescent="0.25">
      <c r="B922" s="23"/>
    </row>
    <row r="923" spans="2:2" x14ac:dyDescent="0.25">
      <c r="B923" s="23"/>
    </row>
    <row r="924" spans="2:2" x14ac:dyDescent="0.25">
      <c r="B924" s="23"/>
    </row>
    <row r="925" spans="2:2" x14ac:dyDescent="0.25">
      <c r="B925" s="23"/>
    </row>
    <row r="926" spans="2:2" x14ac:dyDescent="0.25">
      <c r="B926" s="23"/>
    </row>
    <row r="927" spans="2:2" x14ac:dyDescent="0.25">
      <c r="B927" s="23"/>
    </row>
    <row r="928" spans="2:2" x14ac:dyDescent="0.25">
      <c r="B928" s="23"/>
    </row>
    <row r="929" spans="2:2" x14ac:dyDescent="0.25">
      <c r="B929" s="23"/>
    </row>
    <row r="930" spans="2:2" x14ac:dyDescent="0.25">
      <c r="B930" s="23"/>
    </row>
    <row r="931" spans="2:2" x14ac:dyDescent="0.25">
      <c r="B931" s="23"/>
    </row>
    <row r="932" spans="2:2" x14ac:dyDescent="0.25">
      <c r="B932" s="23"/>
    </row>
    <row r="933" spans="2:2" x14ac:dyDescent="0.25">
      <c r="B933" s="23"/>
    </row>
    <row r="934" spans="2:2" x14ac:dyDescent="0.25">
      <c r="B934" s="23"/>
    </row>
    <row r="935" spans="2:2" x14ac:dyDescent="0.25">
      <c r="B935" s="23"/>
    </row>
    <row r="936" spans="2:2" x14ac:dyDescent="0.25">
      <c r="B936" s="23"/>
    </row>
    <row r="937" spans="2:2" x14ac:dyDescent="0.25">
      <c r="B937" s="23"/>
    </row>
    <row r="938" spans="2:2" x14ac:dyDescent="0.25">
      <c r="B938" s="23"/>
    </row>
    <row r="939" spans="2:2" x14ac:dyDescent="0.25">
      <c r="B939" s="23"/>
    </row>
    <row r="940" spans="2:2" x14ac:dyDescent="0.25">
      <c r="B940" s="23"/>
    </row>
    <row r="941" spans="2:2" x14ac:dyDescent="0.25">
      <c r="B941" s="23"/>
    </row>
    <row r="942" spans="2:2" x14ac:dyDescent="0.25">
      <c r="B942" s="23"/>
    </row>
    <row r="943" spans="2:2" x14ac:dyDescent="0.25">
      <c r="B943" s="23"/>
    </row>
    <row r="944" spans="2:2" x14ac:dyDescent="0.25">
      <c r="B944" s="23"/>
    </row>
    <row r="945" spans="2:2" x14ac:dyDescent="0.25">
      <c r="B945" s="23"/>
    </row>
    <row r="946" spans="2:2" x14ac:dyDescent="0.25">
      <c r="B946" s="23"/>
    </row>
    <row r="947" spans="2:2" x14ac:dyDescent="0.25">
      <c r="B947" s="23"/>
    </row>
    <row r="948" spans="2:2" x14ac:dyDescent="0.25">
      <c r="B948" s="23"/>
    </row>
    <row r="949" spans="2:2" x14ac:dyDescent="0.25">
      <c r="B949" s="23"/>
    </row>
    <row r="950" spans="2:2" x14ac:dyDescent="0.25">
      <c r="B950" s="23"/>
    </row>
    <row r="951" spans="2:2" x14ac:dyDescent="0.25">
      <c r="B951" s="23"/>
    </row>
    <row r="952" spans="2:2" x14ac:dyDescent="0.25">
      <c r="B952" s="23"/>
    </row>
    <row r="953" spans="2:2" x14ac:dyDescent="0.25">
      <c r="B953" s="23"/>
    </row>
    <row r="954" spans="2:2" x14ac:dyDescent="0.25">
      <c r="B954" s="23"/>
    </row>
    <row r="955" spans="2:2" x14ac:dyDescent="0.25">
      <c r="B955" s="23"/>
    </row>
    <row r="956" spans="2:2" x14ac:dyDescent="0.25">
      <c r="B956" s="23"/>
    </row>
    <row r="957" spans="2:2" x14ac:dyDescent="0.25">
      <c r="B957" s="23"/>
    </row>
    <row r="958" spans="2:2" x14ac:dyDescent="0.25">
      <c r="B958" s="23"/>
    </row>
    <row r="959" spans="2:2" x14ac:dyDescent="0.25">
      <c r="B959" s="23"/>
    </row>
    <row r="960" spans="2:2" x14ac:dyDescent="0.25">
      <c r="B960" s="23"/>
    </row>
    <row r="961" spans="2:2" x14ac:dyDescent="0.25">
      <c r="B961" s="23"/>
    </row>
    <row r="962" spans="2:2" x14ac:dyDescent="0.25">
      <c r="B962" s="23"/>
    </row>
    <row r="963" spans="2:2" x14ac:dyDescent="0.25">
      <c r="B963" s="23"/>
    </row>
    <row r="964" spans="2:2" x14ac:dyDescent="0.25">
      <c r="B964" s="23"/>
    </row>
    <row r="965" spans="2:2" x14ac:dyDescent="0.25">
      <c r="B965" s="23"/>
    </row>
    <row r="966" spans="2:2" x14ac:dyDescent="0.25">
      <c r="B966" s="23"/>
    </row>
    <row r="967" spans="2:2" x14ac:dyDescent="0.25">
      <c r="B967" s="23"/>
    </row>
    <row r="968" spans="2:2" x14ac:dyDescent="0.25">
      <c r="B968" s="23"/>
    </row>
    <row r="969" spans="2:2" x14ac:dyDescent="0.25">
      <c r="B969" s="23"/>
    </row>
    <row r="970" spans="2:2" x14ac:dyDescent="0.25">
      <c r="B970" s="23"/>
    </row>
    <row r="971" spans="2:2" x14ac:dyDescent="0.25">
      <c r="B971" s="23"/>
    </row>
    <row r="972" spans="2:2" x14ac:dyDescent="0.25">
      <c r="B972" s="23"/>
    </row>
    <row r="973" spans="2:2" x14ac:dyDescent="0.25">
      <c r="B973" s="23"/>
    </row>
    <row r="974" spans="2:2" x14ac:dyDescent="0.25">
      <c r="B974" s="23"/>
    </row>
    <row r="975" spans="2:2" x14ac:dyDescent="0.25">
      <c r="B975" s="23"/>
    </row>
    <row r="976" spans="2:2" x14ac:dyDescent="0.25">
      <c r="B976" s="23"/>
    </row>
    <row r="977" spans="2:2" x14ac:dyDescent="0.25">
      <c r="B977" s="23"/>
    </row>
    <row r="978" spans="2:2" x14ac:dyDescent="0.25">
      <c r="B978" s="23"/>
    </row>
    <row r="979" spans="2:2" x14ac:dyDescent="0.25">
      <c r="B979" s="23"/>
    </row>
    <row r="980" spans="2:2" x14ac:dyDescent="0.25">
      <c r="B980" s="23"/>
    </row>
    <row r="981" spans="2:2" x14ac:dyDescent="0.25">
      <c r="B981" s="23"/>
    </row>
    <row r="982" spans="2:2" x14ac:dyDescent="0.25">
      <c r="B982" s="23"/>
    </row>
    <row r="983" spans="2:2" x14ac:dyDescent="0.25">
      <c r="B983" s="23"/>
    </row>
    <row r="984" spans="2:2" x14ac:dyDescent="0.25">
      <c r="B984" s="23"/>
    </row>
    <row r="985" spans="2:2" x14ac:dyDescent="0.25">
      <c r="B985" s="23"/>
    </row>
    <row r="986" spans="2:2" x14ac:dyDescent="0.25">
      <c r="B986" s="23"/>
    </row>
    <row r="987" spans="2:2" x14ac:dyDescent="0.25">
      <c r="B987" s="23"/>
    </row>
    <row r="988" spans="2:2" x14ac:dyDescent="0.25">
      <c r="B988" s="23"/>
    </row>
    <row r="989" spans="2:2" x14ac:dyDescent="0.25">
      <c r="B989" s="23"/>
    </row>
    <row r="990" spans="2:2" x14ac:dyDescent="0.25">
      <c r="B990" s="23"/>
    </row>
    <row r="991" spans="2:2" x14ac:dyDescent="0.25">
      <c r="B991" s="23"/>
    </row>
    <row r="992" spans="2:2" x14ac:dyDescent="0.25">
      <c r="B992" s="23"/>
    </row>
    <row r="993" spans="2:2" x14ac:dyDescent="0.25">
      <c r="B993" s="23"/>
    </row>
    <row r="994" spans="2:2" x14ac:dyDescent="0.25">
      <c r="B994" s="23"/>
    </row>
    <row r="995" spans="2:2" x14ac:dyDescent="0.25">
      <c r="B995" s="23"/>
    </row>
    <row r="996" spans="2:2" x14ac:dyDescent="0.25">
      <c r="B996" s="23"/>
    </row>
    <row r="997" spans="2:2" x14ac:dyDescent="0.25">
      <c r="B997" s="23"/>
    </row>
    <row r="998" spans="2:2" x14ac:dyDescent="0.25">
      <c r="B998" s="23"/>
    </row>
    <row r="999" spans="2:2" x14ac:dyDescent="0.25">
      <c r="B999" s="23"/>
    </row>
    <row r="1000" spans="2:2" x14ac:dyDescent="0.25">
      <c r="B1000" s="23"/>
    </row>
    <row r="1001" spans="2:2" x14ac:dyDescent="0.25">
      <c r="B1001" s="23"/>
    </row>
    <row r="1002" spans="2:2" x14ac:dyDescent="0.25">
      <c r="B1002" s="23"/>
    </row>
    <row r="1003" spans="2:2" x14ac:dyDescent="0.25">
      <c r="B1003" s="23"/>
    </row>
    <row r="1004" spans="2:2" x14ac:dyDescent="0.25">
      <c r="B1004" s="23"/>
    </row>
    <row r="1005" spans="2:2" x14ac:dyDescent="0.25">
      <c r="B1005" s="23"/>
    </row>
    <row r="1006" spans="2:2" x14ac:dyDescent="0.25">
      <c r="B1006" s="23"/>
    </row>
    <row r="1007" spans="2:2" x14ac:dyDescent="0.25">
      <c r="B1007" s="23"/>
    </row>
    <row r="1008" spans="2:2" x14ac:dyDescent="0.25">
      <c r="B1008" s="23"/>
    </row>
    <row r="1009" spans="2:2" x14ac:dyDescent="0.25">
      <c r="B1009" s="23"/>
    </row>
    <row r="1010" spans="2:2" x14ac:dyDescent="0.25">
      <c r="B1010" s="23"/>
    </row>
    <row r="1011" spans="2:2" x14ac:dyDescent="0.25">
      <c r="B1011" s="23"/>
    </row>
    <row r="1012" spans="2:2" x14ac:dyDescent="0.25">
      <c r="B1012" s="23"/>
    </row>
    <row r="1013" spans="2:2" x14ac:dyDescent="0.25">
      <c r="B1013" s="23"/>
    </row>
    <row r="1014" spans="2:2" x14ac:dyDescent="0.25">
      <c r="B1014" s="23"/>
    </row>
    <row r="1015" spans="2:2" x14ac:dyDescent="0.25">
      <c r="B1015" s="23"/>
    </row>
    <row r="1016" spans="2:2" x14ac:dyDescent="0.25">
      <c r="B1016" s="23"/>
    </row>
    <row r="1017" spans="2:2" x14ac:dyDescent="0.25">
      <c r="B1017" s="23"/>
    </row>
    <row r="1018" spans="2:2" x14ac:dyDescent="0.25">
      <c r="B1018" s="23"/>
    </row>
    <row r="1019" spans="2:2" x14ac:dyDescent="0.25">
      <c r="B1019" s="23"/>
    </row>
    <row r="1020" spans="2:2" x14ac:dyDescent="0.25">
      <c r="B1020" s="23"/>
    </row>
    <row r="1021" spans="2:2" x14ac:dyDescent="0.25">
      <c r="B1021" s="23"/>
    </row>
    <row r="1022" spans="2:2" x14ac:dyDescent="0.25">
      <c r="B1022" s="23"/>
    </row>
    <row r="1023" spans="2:2" x14ac:dyDescent="0.25">
      <c r="B1023" s="23"/>
    </row>
    <row r="1024" spans="2:2" x14ac:dyDescent="0.25">
      <c r="B1024" s="23"/>
    </row>
    <row r="1025" spans="2:2" x14ac:dyDescent="0.25">
      <c r="B1025" s="23"/>
    </row>
    <row r="1026" spans="2:2" x14ac:dyDescent="0.25">
      <c r="B1026" s="23"/>
    </row>
    <row r="1027" spans="2:2" x14ac:dyDescent="0.25">
      <c r="B1027" s="23"/>
    </row>
    <row r="1028" spans="2:2" x14ac:dyDescent="0.25">
      <c r="B1028" s="23"/>
    </row>
    <row r="1029" spans="2:2" x14ac:dyDescent="0.25">
      <c r="B1029" s="23"/>
    </row>
    <row r="1030" spans="2:2" x14ac:dyDescent="0.25">
      <c r="B1030" s="23"/>
    </row>
    <row r="1031" spans="2:2" x14ac:dyDescent="0.25">
      <c r="B1031" s="23"/>
    </row>
    <row r="1032" spans="2:2" x14ac:dyDescent="0.25">
      <c r="B1032" s="23"/>
    </row>
    <row r="1033" spans="2:2" x14ac:dyDescent="0.25">
      <c r="B1033" s="23"/>
    </row>
    <row r="1034" spans="2:2" x14ac:dyDescent="0.25">
      <c r="B1034" s="23"/>
    </row>
    <row r="1035" spans="2:2" x14ac:dyDescent="0.25">
      <c r="B1035" s="23"/>
    </row>
    <row r="1036" spans="2:2" x14ac:dyDescent="0.25">
      <c r="B1036" s="23"/>
    </row>
    <row r="1037" spans="2:2" x14ac:dyDescent="0.25">
      <c r="B1037" s="23"/>
    </row>
    <row r="1038" spans="2:2" x14ac:dyDescent="0.25">
      <c r="B1038" s="23"/>
    </row>
    <row r="1039" spans="2:2" x14ac:dyDescent="0.25">
      <c r="B1039" s="23"/>
    </row>
    <row r="1040" spans="2:2" x14ac:dyDescent="0.25">
      <c r="B1040" s="23"/>
    </row>
    <row r="1041" spans="2:2" x14ac:dyDescent="0.25">
      <c r="B1041" s="23"/>
    </row>
    <row r="1042" spans="2:2" x14ac:dyDescent="0.25">
      <c r="B1042" s="23"/>
    </row>
    <row r="1043" spans="2:2" x14ac:dyDescent="0.25">
      <c r="B1043" s="23"/>
    </row>
    <row r="1044" spans="2:2" x14ac:dyDescent="0.25">
      <c r="B1044" s="23"/>
    </row>
    <row r="1045" spans="2:2" x14ac:dyDescent="0.25">
      <c r="B1045" s="23"/>
    </row>
    <row r="1046" spans="2:2" x14ac:dyDescent="0.25">
      <c r="B1046" s="23"/>
    </row>
    <row r="1047" spans="2:2" x14ac:dyDescent="0.25">
      <c r="B1047" s="23"/>
    </row>
    <row r="1048" spans="2:2" x14ac:dyDescent="0.25">
      <c r="B1048" s="23"/>
    </row>
    <row r="1049" spans="2:2" x14ac:dyDescent="0.25">
      <c r="B1049" s="23"/>
    </row>
    <row r="1050" spans="2:2" x14ac:dyDescent="0.25">
      <c r="B1050" s="23"/>
    </row>
    <row r="1051" spans="2:2" x14ac:dyDescent="0.25">
      <c r="B1051" s="23"/>
    </row>
    <row r="1052" spans="2:2" x14ac:dyDescent="0.25">
      <c r="B1052" s="23"/>
    </row>
    <row r="1053" spans="2:2" x14ac:dyDescent="0.25">
      <c r="B1053" s="23"/>
    </row>
    <row r="1054" spans="2:2" x14ac:dyDescent="0.25">
      <c r="B1054" s="23"/>
    </row>
    <row r="1055" spans="2:2" x14ac:dyDescent="0.25">
      <c r="B1055" s="23"/>
    </row>
    <row r="1056" spans="2:2" x14ac:dyDescent="0.25">
      <c r="B1056" s="23"/>
    </row>
    <row r="1057" spans="2:2" x14ac:dyDescent="0.25">
      <c r="B1057" s="23"/>
    </row>
    <row r="1058" spans="2:2" x14ac:dyDescent="0.25">
      <c r="B1058" s="23"/>
    </row>
    <row r="1059" spans="2:2" x14ac:dyDescent="0.25">
      <c r="B1059" s="23"/>
    </row>
    <row r="1060" spans="2:2" x14ac:dyDescent="0.25">
      <c r="B1060" s="23"/>
    </row>
    <row r="1061" spans="2:2" x14ac:dyDescent="0.25">
      <c r="B1061" s="23"/>
    </row>
    <row r="1062" spans="2:2" x14ac:dyDescent="0.25">
      <c r="B1062" s="23"/>
    </row>
    <row r="1063" spans="2:2" x14ac:dyDescent="0.25">
      <c r="B1063" s="23"/>
    </row>
    <row r="1064" spans="2:2" x14ac:dyDescent="0.25">
      <c r="B1064" s="23"/>
    </row>
    <row r="1065" spans="2:2" x14ac:dyDescent="0.25">
      <c r="B1065" s="23"/>
    </row>
    <row r="1066" spans="2:2" x14ac:dyDescent="0.25">
      <c r="B1066" s="23"/>
    </row>
    <row r="1067" spans="2:2" x14ac:dyDescent="0.25">
      <c r="B1067" s="23"/>
    </row>
    <row r="1068" spans="2:2" x14ac:dyDescent="0.25">
      <c r="B1068" s="23"/>
    </row>
    <row r="1069" spans="2:2" x14ac:dyDescent="0.25">
      <c r="B1069" s="23"/>
    </row>
    <row r="1070" spans="2:2" x14ac:dyDescent="0.25">
      <c r="B1070" s="23"/>
    </row>
    <row r="1071" spans="2:2" x14ac:dyDescent="0.25">
      <c r="B1071" s="23"/>
    </row>
    <row r="1072" spans="2:2" x14ac:dyDescent="0.25">
      <c r="B1072" s="23"/>
    </row>
    <row r="1073" spans="2:2" x14ac:dyDescent="0.25">
      <c r="B1073" s="23"/>
    </row>
    <row r="1074" spans="2:2" x14ac:dyDescent="0.25">
      <c r="B1074" s="23"/>
    </row>
    <row r="1075" spans="2:2" x14ac:dyDescent="0.25">
      <c r="B1075" s="23"/>
    </row>
    <row r="1076" spans="2:2" x14ac:dyDescent="0.25">
      <c r="B1076" s="23"/>
    </row>
    <row r="1077" spans="2:2" x14ac:dyDescent="0.25">
      <c r="B1077" s="23"/>
    </row>
    <row r="1078" spans="2:2" x14ac:dyDescent="0.25">
      <c r="B1078" s="23"/>
    </row>
    <row r="1079" spans="2:2" x14ac:dyDescent="0.25">
      <c r="B1079" s="23"/>
    </row>
    <row r="1080" spans="2:2" x14ac:dyDescent="0.25">
      <c r="B1080" s="23"/>
    </row>
    <row r="1081" spans="2:2" x14ac:dyDescent="0.25">
      <c r="B1081" s="23"/>
    </row>
    <row r="1082" spans="2:2" x14ac:dyDescent="0.25">
      <c r="B1082" s="23"/>
    </row>
    <row r="1083" spans="2:2" x14ac:dyDescent="0.25">
      <c r="B1083" s="23"/>
    </row>
    <row r="1084" spans="2:2" x14ac:dyDescent="0.25">
      <c r="B1084" s="23"/>
    </row>
    <row r="1085" spans="2:2" x14ac:dyDescent="0.25">
      <c r="B1085" s="23"/>
    </row>
    <row r="1086" spans="2:2" x14ac:dyDescent="0.25">
      <c r="B1086" s="23"/>
    </row>
    <row r="1087" spans="2:2" x14ac:dyDescent="0.25">
      <c r="B1087" s="23"/>
    </row>
    <row r="1088" spans="2:2" x14ac:dyDescent="0.25">
      <c r="B1088" s="23"/>
    </row>
    <row r="1089" spans="2:2" x14ac:dyDescent="0.25">
      <c r="B1089" s="23"/>
    </row>
    <row r="1090" spans="2:2" x14ac:dyDescent="0.25">
      <c r="B1090" s="23"/>
    </row>
    <row r="1091" spans="2:2" x14ac:dyDescent="0.25">
      <c r="B1091" s="23"/>
    </row>
    <row r="1092" spans="2:2" x14ac:dyDescent="0.25">
      <c r="B1092" s="23"/>
    </row>
    <row r="1093" spans="2:2" x14ac:dyDescent="0.25">
      <c r="B1093" s="23"/>
    </row>
    <row r="1094" spans="2:2" x14ac:dyDescent="0.25">
      <c r="B1094" s="23"/>
    </row>
    <row r="1095" spans="2:2" x14ac:dyDescent="0.25">
      <c r="B1095" s="23"/>
    </row>
    <row r="1096" spans="2:2" x14ac:dyDescent="0.25">
      <c r="B1096" s="23"/>
    </row>
    <row r="1097" spans="2:2" x14ac:dyDescent="0.25">
      <c r="B1097" s="23"/>
    </row>
    <row r="1098" spans="2:2" x14ac:dyDescent="0.25">
      <c r="B1098" s="23"/>
    </row>
    <row r="1099" spans="2:2" x14ac:dyDescent="0.25">
      <c r="B1099" s="23"/>
    </row>
    <row r="1100" spans="2:2" x14ac:dyDescent="0.25">
      <c r="B1100" s="23"/>
    </row>
    <row r="1101" spans="2:2" x14ac:dyDescent="0.25">
      <c r="B1101" s="23"/>
    </row>
    <row r="1102" spans="2:2" x14ac:dyDescent="0.25">
      <c r="B1102" s="23"/>
    </row>
    <row r="1103" spans="2:2" x14ac:dyDescent="0.25">
      <c r="B1103" s="23"/>
    </row>
    <row r="1104" spans="2:2" x14ac:dyDescent="0.25">
      <c r="B1104" s="23"/>
    </row>
    <row r="1105" spans="2:2" x14ac:dyDescent="0.25">
      <c r="B1105" s="23"/>
    </row>
    <row r="1106" spans="2:2" x14ac:dyDescent="0.25">
      <c r="B1106" s="23"/>
    </row>
    <row r="1107" spans="2:2" x14ac:dyDescent="0.25">
      <c r="B1107" s="23"/>
    </row>
    <row r="1108" spans="2:2" x14ac:dyDescent="0.25">
      <c r="B1108" s="23"/>
    </row>
    <row r="1109" spans="2:2" x14ac:dyDescent="0.25">
      <c r="B1109" s="23"/>
    </row>
    <row r="1110" spans="2:2" x14ac:dyDescent="0.25">
      <c r="B1110" s="23"/>
    </row>
    <row r="1111" spans="2:2" x14ac:dyDescent="0.25">
      <c r="B1111" s="23"/>
    </row>
    <row r="1112" spans="2:2" x14ac:dyDescent="0.25">
      <c r="B1112" s="23"/>
    </row>
    <row r="1113" spans="2:2" x14ac:dyDescent="0.25">
      <c r="B1113" s="23"/>
    </row>
    <row r="1114" spans="2:2" x14ac:dyDescent="0.25">
      <c r="B1114" s="23"/>
    </row>
    <row r="1115" spans="2:2" x14ac:dyDescent="0.25">
      <c r="B1115" s="23"/>
    </row>
    <row r="1116" spans="2:2" x14ac:dyDescent="0.25">
      <c r="B1116" s="23"/>
    </row>
    <row r="1117" spans="2:2" x14ac:dyDescent="0.25">
      <c r="B1117" s="23"/>
    </row>
    <row r="1118" spans="2:2" x14ac:dyDescent="0.25">
      <c r="B1118" s="23"/>
    </row>
    <row r="1119" spans="2:2" x14ac:dyDescent="0.25">
      <c r="B1119" s="23"/>
    </row>
    <row r="1120" spans="2:2" x14ac:dyDescent="0.25">
      <c r="B1120" s="23"/>
    </row>
    <row r="1121" spans="2:2" x14ac:dyDescent="0.25">
      <c r="B1121" s="23"/>
    </row>
    <row r="1122" spans="2:2" x14ac:dyDescent="0.25">
      <c r="B1122" s="23"/>
    </row>
    <row r="1123" spans="2:2" x14ac:dyDescent="0.25">
      <c r="B1123" s="23"/>
    </row>
    <row r="1124" spans="2:2" x14ac:dyDescent="0.25">
      <c r="B1124" s="23"/>
    </row>
    <row r="1125" spans="2:2" x14ac:dyDescent="0.25">
      <c r="B1125" s="23"/>
    </row>
    <row r="1126" spans="2:2" x14ac:dyDescent="0.25">
      <c r="B1126" s="23"/>
    </row>
    <row r="1127" spans="2:2" x14ac:dyDescent="0.25">
      <c r="B1127" s="23"/>
    </row>
    <row r="1128" spans="2:2" x14ac:dyDescent="0.25">
      <c r="B1128" s="23"/>
    </row>
    <row r="1129" spans="2:2" x14ac:dyDescent="0.25">
      <c r="B1129" s="23"/>
    </row>
    <row r="1130" spans="2:2" x14ac:dyDescent="0.25">
      <c r="B1130" s="23"/>
    </row>
    <row r="1131" spans="2:2" x14ac:dyDescent="0.25">
      <c r="B1131" s="23"/>
    </row>
    <row r="1132" spans="2:2" x14ac:dyDescent="0.25">
      <c r="B1132" s="23"/>
    </row>
    <row r="1133" spans="2:2" x14ac:dyDescent="0.25">
      <c r="B1133" s="23"/>
    </row>
    <row r="1134" spans="2:2" x14ac:dyDescent="0.25">
      <c r="B1134" s="23"/>
    </row>
    <row r="1135" spans="2:2" x14ac:dyDescent="0.25">
      <c r="B1135" s="23"/>
    </row>
    <row r="1136" spans="2:2" x14ac:dyDescent="0.25">
      <c r="B1136" s="23"/>
    </row>
    <row r="1137" spans="2:2" x14ac:dyDescent="0.25">
      <c r="B1137" s="23"/>
    </row>
    <row r="1138" spans="2:2" x14ac:dyDescent="0.25">
      <c r="B1138" s="23"/>
    </row>
    <row r="1139" spans="2:2" x14ac:dyDescent="0.25">
      <c r="B1139" s="23"/>
    </row>
    <row r="1140" spans="2:2" x14ac:dyDescent="0.25">
      <c r="B1140" s="23"/>
    </row>
    <row r="1141" spans="2:2" x14ac:dyDescent="0.25">
      <c r="B1141" s="23"/>
    </row>
    <row r="1142" spans="2:2" x14ac:dyDescent="0.25">
      <c r="B1142" s="23"/>
    </row>
    <row r="1143" spans="2:2" x14ac:dyDescent="0.25">
      <c r="B1143" s="23"/>
    </row>
    <row r="1144" spans="2:2" x14ac:dyDescent="0.25">
      <c r="B1144" s="23"/>
    </row>
    <row r="1145" spans="2:2" x14ac:dyDescent="0.25">
      <c r="B1145" s="23"/>
    </row>
    <row r="1146" spans="2:2" x14ac:dyDescent="0.25">
      <c r="B1146" s="23"/>
    </row>
    <row r="1147" spans="2:2" x14ac:dyDescent="0.25">
      <c r="B1147" s="23"/>
    </row>
    <row r="1148" spans="2:2" x14ac:dyDescent="0.25">
      <c r="B1148" s="23"/>
    </row>
    <row r="1149" spans="2:2" x14ac:dyDescent="0.25">
      <c r="B1149" s="23"/>
    </row>
    <row r="1150" spans="2:2" x14ac:dyDescent="0.25">
      <c r="B1150" s="23"/>
    </row>
    <row r="1151" spans="2:2" x14ac:dyDescent="0.25">
      <c r="B1151" s="23"/>
    </row>
    <row r="1152" spans="2:2" x14ac:dyDescent="0.25">
      <c r="B1152" s="23"/>
    </row>
    <row r="1153" spans="2:2" x14ac:dyDescent="0.25">
      <c r="B1153" s="23"/>
    </row>
    <row r="1154" spans="2:2" x14ac:dyDescent="0.25">
      <c r="B1154" s="23"/>
    </row>
    <row r="1155" spans="2:2" x14ac:dyDescent="0.25">
      <c r="B1155" s="23"/>
    </row>
    <row r="1156" spans="2:2" x14ac:dyDescent="0.25">
      <c r="B1156" s="23"/>
    </row>
    <row r="1157" spans="2:2" x14ac:dyDescent="0.25">
      <c r="B1157" s="23"/>
    </row>
    <row r="1158" spans="2:2" x14ac:dyDescent="0.25">
      <c r="B1158" s="23"/>
    </row>
    <row r="1159" spans="2:2" x14ac:dyDescent="0.25">
      <c r="B1159" s="23"/>
    </row>
    <row r="1160" spans="2:2" x14ac:dyDescent="0.25">
      <c r="B1160" s="23"/>
    </row>
    <row r="1161" spans="2:2" x14ac:dyDescent="0.25">
      <c r="B1161" s="23"/>
    </row>
    <row r="1162" spans="2:2" x14ac:dyDescent="0.25">
      <c r="B1162" s="23"/>
    </row>
    <row r="1163" spans="2:2" x14ac:dyDescent="0.25">
      <c r="B1163" s="23"/>
    </row>
    <row r="1164" spans="2:2" x14ac:dyDescent="0.25">
      <c r="B1164" s="23"/>
    </row>
    <row r="1165" spans="2:2" x14ac:dyDescent="0.25">
      <c r="B1165" s="23"/>
    </row>
    <row r="1166" spans="2:2" x14ac:dyDescent="0.25">
      <c r="B1166" s="23"/>
    </row>
    <row r="1167" spans="2:2" x14ac:dyDescent="0.25">
      <c r="B1167" s="23"/>
    </row>
    <row r="1168" spans="2:2" x14ac:dyDescent="0.25">
      <c r="B1168" s="23"/>
    </row>
    <row r="1169" spans="2:2" x14ac:dyDescent="0.25">
      <c r="B1169" s="23"/>
    </row>
    <row r="1170" spans="2:2" x14ac:dyDescent="0.25">
      <c r="B1170" s="23"/>
    </row>
    <row r="1171" spans="2:2" x14ac:dyDescent="0.25">
      <c r="B1171" s="23"/>
    </row>
    <row r="1172" spans="2:2" x14ac:dyDescent="0.25">
      <c r="B1172" s="23"/>
    </row>
    <row r="1173" spans="2:2" x14ac:dyDescent="0.25">
      <c r="B1173" s="23"/>
    </row>
    <row r="1174" spans="2:2" x14ac:dyDescent="0.25">
      <c r="B1174" s="23"/>
    </row>
    <row r="1175" spans="2:2" x14ac:dyDescent="0.25">
      <c r="B1175" s="23"/>
    </row>
    <row r="1176" spans="2:2" x14ac:dyDescent="0.25">
      <c r="B1176" s="23"/>
    </row>
    <row r="1177" spans="2:2" x14ac:dyDescent="0.25">
      <c r="B1177" s="23"/>
    </row>
    <row r="1178" spans="2:2" x14ac:dyDescent="0.25">
      <c r="B1178" s="23"/>
    </row>
    <row r="1179" spans="2:2" x14ac:dyDescent="0.25">
      <c r="B1179" s="23"/>
    </row>
    <row r="1180" spans="2:2" x14ac:dyDescent="0.25">
      <c r="B1180" s="23"/>
    </row>
    <row r="1181" spans="2:2" x14ac:dyDescent="0.25">
      <c r="B1181" s="23"/>
    </row>
    <row r="1182" spans="2:2" x14ac:dyDescent="0.25">
      <c r="B1182" s="23"/>
    </row>
    <row r="1183" spans="2:2" x14ac:dyDescent="0.25">
      <c r="B1183" s="23"/>
    </row>
    <row r="1184" spans="2:2" x14ac:dyDescent="0.25">
      <c r="B1184" s="23"/>
    </row>
    <row r="1185" spans="2:2" x14ac:dyDescent="0.25">
      <c r="B1185" s="23"/>
    </row>
    <row r="1186" spans="2:2" x14ac:dyDescent="0.25">
      <c r="B1186" s="23"/>
    </row>
    <row r="1187" spans="2:2" x14ac:dyDescent="0.25">
      <c r="B1187" s="23"/>
    </row>
    <row r="1188" spans="2:2" x14ac:dyDescent="0.25">
      <c r="B1188" s="23"/>
    </row>
    <row r="1189" spans="2:2" x14ac:dyDescent="0.25">
      <c r="B1189" s="23"/>
    </row>
    <row r="1190" spans="2:2" x14ac:dyDescent="0.25">
      <c r="B1190" s="23"/>
    </row>
    <row r="1191" spans="2:2" x14ac:dyDescent="0.25">
      <c r="B1191" s="23"/>
    </row>
    <row r="1192" spans="2:2" x14ac:dyDescent="0.25">
      <c r="B1192" s="23"/>
    </row>
    <row r="1193" spans="2:2" x14ac:dyDescent="0.25">
      <c r="B1193" s="23"/>
    </row>
    <row r="1194" spans="2:2" x14ac:dyDescent="0.25">
      <c r="B1194" s="23"/>
    </row>
    <row r="1195" spans="2:2" x14ac:dyDescent="0.25">
      <c r="B1195" s="23"/>
    </row>
    <row r="1196" spans="2:2" x14ac:dyDescent="0.25">
      <c r="B1196" s="23"/>
    </row>
    <row r="1197" spans="2:2" x14ac:dyDescent="0.25">
      <c r="B1197" s="23"/>
    </row>
    <row r="1198" spans="2:2" x14ac:dyDescent="0.25">
      <c r="B1198" s="23"/>
    </row>
    <row r="1199" spans="2:2" x14ac:dyDescent="0.25">
      <c r="B1199" s="23"/>
    </row>
    <row r="1200" spans="2:2" x14ac:dyDescent="0.25">
      <c r="B1200" s="23"/>
    </row>
    <row r="1201" spans="2:2" x14ac:dyDescent="0.25">
      <c r="B1201" s="23"/>
    </row>
    <row r="1202" spans="2:2" x14ac:dyDescent="0.25">
      <c r="B1202" s="23"/>
    </row>
    <row r="1203" spans="2:2" x14ac:dyDescent="0.25">
      <c r="B1203" s="23"/>
    </row>
    <row r="1204" spans="2:2" x14ac:dyDescent="0.25">
      <c r="B1204" s="23"/>
    </row>
    <row r="1205" spans="2:2" x14ac:dyDescent="0.25">
      <c r="B1205" s="23"/>
    </row>
    <row r="1206" spans="2:2" x14ac:dyDescent="0.25">
      <c r="B1206" s="23"/>
    </row>
    <row r="1207" spans="2:2" x14ac:dyDescent="0.25">
      <c r="B1207" s="23"/>
    </row>
    <row r="1208" spans="2:2" x14ac:dyDescent="0.25">
      <c r="B1208" s="23"/>
    </row>
    <row r="1209" spans="2:2" x14ac:dyDescent="0.25">
      <c r="B1209" s="23"/>
    </row>
    <row r="1210" spans="2:2" x14ac:dyDescent="0.25">
      <c r="B1210" s="23"/>
    </row>
    <row r="1211" spans="2:2" x14ac:dyDescent="0.25">
      <c r="B1211" s="23"/>
    </row>
    <row r="1212" spans="2:2" x14ac:dyDescent="0.25">
      <c r="B1212" s="23"/>
    </row>
    <row r="1213" spans="2:2" x14ac:dyDescent="0.25">
      <c r="B1213" s="23"/>
    </row>
    <row r="1214" spans="2:2" x14ac:dyDescent="0.25">
      <c r="B1214" s="23"/>
    </row>
    <row r="1215" spans="2:2" x14ac:dyDescent="0.25">
      <c r="B1215" s="23"/>
    </row>
    <row r="1216" spans="2:2" x14ac:dyDescent="0.25">
      <c r="B1216" s="23"/>
    </row>
    <row r="1217" spans="2:2" x14ac:dyDescent="0.25">
      <c r="B1217" s="23"/>
    </row>
    <row r="1218" spans="2:2" x14ac:dyDescent="0.25">
      <c r="B1218" s="23"/>
    </row>
    <row r="1219" spans="2:2" x14ac:dyDescent="0.25">
      <c r="B1219" s="23"/>
    </row>
    <row r="1220" spans="2:2" x14ac:dyDescent="0.25">
      <c r="B1220" s="23"/>
    </row>
    <row r="1221" spans="2:2" x14ac:dyDescent="0.25">
      <c r="B1221" s="23"/>
    </row>
    <row r="1222" spans="2:2" x14ac:dyDescent="0.25">
      <c r="B1222" s="23"/>
    </row>
    <row r="1223" spans="2:2" x14ac:dyDescent="0.25">
      <c r="B1223" s="23"/>
    </row>
    <row r="1224" spans="2:2" x14ac:dyDescent="0.25">
      <c r="B1224" s="23"/>
    </row>
    <row r="1225" spans="2:2" x14ac:dyDescent="0.25">
      <c r="B1225" s="23"/>
    </row>
    <row r="1226" spans="2:2" x14ac:dyDescent="0.25">
      <c r="B1226" s="23"/>
    </row>
    <row r="1227" spans="2:2" x14ac:dyDescent="0.25">
      <c r="B1227" s="23"/>
    </row>
    <row r="1228" spans="2:2" x14ac:dyDescent="0.25">
      <c r="B1228" s="23"/>
    </row>
    <row r="1229" spans="2:2" x14ac:dyDescent="0.25">
      <c r="B1229" s="23"/>
    </row>
    <row r="1230" spans="2:2" x14ac:dyDescent="0.25">
      <c r="B1230" s="23"/>
    </row>
    <row r="1231" spans="2:2" x14ac:dyDescent="0.25">
      <c r="B1231" s="23"/>
    </row>
    <row r="1232" spans="2:2" x14ac:dyDescent="0.25">
      <c r="B1232" s="23"/>
    </row>
    <row r="1233" spans="2:2" x14ac:dyDescent="0.25">
      <c r="B1233" s="23"/>
    </row>
    <row r="1234" spans="2:2" x14ac:dyDescent="0.25">
      <c r="B1234" s="23"/>
    </row>
    <row r="1235" spans="2:2" x14ac:dyDescent="0.25">
      <c r="B1235" s="23"/>
    </row>
    <row r="1236" spans="2:2" x14ac:dyDescent="0.25">
      <c r="B1236" s="23"/>
    </row>
    <row r="1237" spans="2:2" x14ac:dyDescent="0.25">
      <c r="B1237" s="23"/>
    </row>
    <row r="1238" spans="2:2" x14ac:dyDescent="0.25">
      <c r="B1238" s="23"/>
    </row>
    <row r="1239" spans="2:2" x14ac:dyDescent="0.25">
      <c r="B1239" s="23"/>
    </row>
    <row r="1240" spans="2:2" x14ac:dyDescent="0.25">
      <c r="B1240" s="23"/>
    </row>
    <row r="1241" spans="2:2" x14ac:dyDescent="0.25">
      <c r="B1241" s="23"/>
    </row>
    <row r="1242" spans="2:2" x14ac:dyDescent="0.25">
      <c r="B1242" s="23"/>
    </row>
    <row r="1243" spans="2:2" x14ac:dyDescent="0.25">
      <c r="B1243" s="23"/>
    </row>
    <row r="1244" spans="2:2" x14ac:dyDescent="0.25">
      <c r="B1244" s="23"/>
    </row>
    <row r="1245" spans="2:2" x14ac:dyDescent="0.25">
      <c r="B1245" s="23"/>
    </row>
    <row r="1246" spans="2:2" x14ac:dyDescent="0.25">
      <c r="B1246" s="23"/>
    </row>
    <row r="1247" spans="2:2" x14ac:dyDescent="0.25">
      <c r="B1247" s="23"/>
    </row>
    <row r="1248" spans="2:2" x14ac:dyDescent="0.25">
      <c r="B1248" s="23"/>
    </row>
    <row r="1249" spans="2:2" x14ac:dyDescent="0.25">
      <c r="B1249" s="23"/>
    </row>
    <row r="1250" spans="2:2" x14ac:dyDescent="0.25">
      <c r="B1250" s="23"/>
    </row>
    <row r="1251" spans="2:2" x14ac:dyDescent="0.25">
      <c r="B1251" s="23"/>
    </row>
    <row r="1252" spans="2:2" x14ac:dyDescent="0.25">
      <c r="B1252" s="23"/>
    </row>
    <row r="1253" spans="2:2" x14ac:dyDescent="0.25">
      <c r="B1253" s="23"/>
    </row>
    <row r="1254" spans="2:2" x14ac:dyDescent="0.25">
      <c r="B1254" s="23"/>
    </row>
    <row r="1255" spans="2:2" x14ac:dyDescent="0.25">
      <c r="B1255" s="23"/>
    </row>
    <row r="1256" spans="2:2" x14ac:dyDescent="0.25">
      <c r="B1256" s="23"/>
    </row>
    <row r="1257" spans="2:2" x14ac:dyDescent="0.25">
      <c r="B1257" s="23"/>
    </row>
    <row r="1258" spans="2:2" x14ac:dyDescent="0.25">
      <c r="B1258" s="23"/>
    </row>
    <row r="1259" spans="2:2" x14ac:dyDescent="0.25">
      <c r="B1259" s="23"/>
    </row>
    <row r="1260" spans="2:2" x14ac:dyDescent="0.25">
      <c r="B1260" s="23"/>
    </row>
    <row r="1261" spans="2:2" x14ac:dyDescent="0.25">
      <c r="B1261" s="23"/>
    </row>
    <row r="1262" spans="2:2" x14ac:dyDescent="0.25">
      <c r="B1262" s="23"/>
    </row>
    <row r="1263" spans="2:2" x14ac:dyDescent="0.25">
      <c r="B1263" s="23"/>
    </row>
    <row r="1264" spans="2:2" x14ac:dyDescent="0.25">
      <c r="B1264" s="23"/>
    </row>
    <row r="1265" spans="2:2" x14ac:dyDescent="0.25">
      <c r="B1265" s="23"/>
    </row>
    <row r="1266" spans="2:2" x14ac:dyDescent="0.25">
      <c r="B1266" s="23"/>
    </row>
    <row r="1267" spans="2:2" x14ac:dyDescent="0.25">
      <c r="B1267" s="23"/>
    </row>
    <row r="1268" spans="2:2" x14ac:dyDescent="0.25">
      <c r="B1268" s="23"/>
    </row>
    <row r="1269" spans="2:2" x14ac:dyDescent="0.25">
      <c r="B1269" s="23"/>
    </row>
    <row r="1270" spans="2:2" x14ac:dyDescent="0.25">
      <c r="B1270" s="23"/>
    </row>
    <row r="1271" spans="2:2" x14ac:dyDescent="0.25">
      <c r="B1271" s="23"/>
    </row>
    <row r="1272" spans="2:2" x14ac:dyDescent="0.25">
      <c r="B1272" s="23"/>
    </row>
    <row r="1273" spans="2:2" x14ac:dyDescent="0.25">
      <c r="B1273" s="23"/>
    </row>
    <row r="1274" spans="2:2" x14ac:dyDescent="0.25">
      <c r="B1274" s="23"/>
    </row>
    <row r="1275" spans="2:2" x14ac:dyDescent="0.25">
      <c r="B1275" s="23"/>
    </row>
    <row r="1276" spans="2:2" x14ac:dyDescent="0.25">
      <c r="B1276" s="23"/>
    </row>
    <row r="1277" spans="2:2" x14ac:dyDescent="0.25">
      <c r="B1277" s="23"/>
    </row>
    <row r="1278" spans="2:2" x14ac:dyDescent="0.25">
      <c r="B1278" s="23"/>
    </row>
    <row r="1279" spans="2:2" x14ac:dyDescent="0.25">
      <c r="B1279" s="23"/>
    </row>
    <row r="1280" spans="2:2" x14ac:dyDescent="0.25">
      <c r="B1280" s="23"/>
    </row>
    <row r="1281" spans="2:2" x14ac:dyDescent="0.25">
      <c r="B1281" s="23"/>
    </row>
    <row r="1282" spans="2:2" x14ac:dyDescent="0.25">
      <c r="B1282" s="23"/>
    </row>
    <row r="1283" spans="2:2" x14ac:dyDescent="0.25">
      <c r="B1283" s="23"/>
    </row>
    <row r="1284" spans="2:2" x14ac:dyDescent="0.25">
      <c r="B1284" s="23"/>
    </row>
    <row r="1285" spans="2:2" x14ac:dyDescent="0.25">
      <c r="B1285" s="23"/>
    </row>
    <row r="1286" spans="2:2" x14ac:dyDescent="0.25">
      <c r="B1286" s="23"/>
    </row>
    <row r="1287" spans="2:2" x14ac:dyDescent="0.25">
      <c r="B1287" s="23"/>
    </row>
    <row r="1288" spans="2:2" x14ac:dyDescent="0.25">
      <c r="B1288" s="23"/>
    </row>
    <row r="1289" spans="2:2" x14ac:dyDescent="0.25">
      <c r="B1289" s="23"/>
    </row>
    <row r="1290" spans="2:2" x14ac:dyDescent="0.25">
      <c r="B1290" s="23"/>
    </row>
    <row r="1291" spans="2:2" x14ac:dyDescent="0.25">
      <c r="B1291" s="23"/>
    </row>
    <row r="1292" spans="2:2" x14ac:dyDescent="0.25">
      <c r="B1292" s="23"/>
    </row>
    <row r="1293" spans="2:2" x14ac:dyDescent="0.25">
      <c r="B1293" s="23"/>
    </row>
    <row r="1294" spans="2:2" x14ac:dyDescent="0.25">
      <c r="B1294" s="23"/>
    </row>
    <row r="1295" spans="2:2" x14ac:dyDescent="0.25">
      <c r="B1295" s="23"/>
    </row>
    <row r="1296" spans="2:2" x14ac:dyDescent="0.25">
      <c r="B1296" s="23"/>
    </row>
    <row r="1297" spans="2:2" x14ac:dyDescent="0.25">
      <c r="B1297" s="23"/>
    </row>
    <row r="1298" spans="2:2" x14ac:dyDescent="0.25">
      <c r="B1298" s="23"/>
    </row>
    <row r="1299" spans="2:2" x14ac:dyDescent="0.25">
      <c r="B1299" s="23"/>
    </row>
    <row r="1300" spans="2:2" x14ac:dyDescent="0.25">
      <c r="B1300" s="23"/>
    </row>
    <row r="1301" spans="2:2" x14ac:dyDescent="0.25">
      <c r="B1301" s="23"/>
    </row>
    <row r="1302" spans="2:2" x14ac:dyDescent="0.25">
      <c r="B1302" s="23"/>
    </row>
    <row r="1303" spans="2:2" x14ac:dyDescent="0.25">
      <c r="B1303" s="23"/>
    </row>
    <row r="1304" spans="2:2" x14ac:dyDescent="0.25">
      <c r="B1304" s="23"/>
    </row>
    <row r="1305" spans="2:2" x14ac:dyDescent="0.25">
      <c r="B1305" s="23"/>
    </row>
    <row r="1306" spans="2:2" x14ac:dyDescent="0.25">
      <c r="B1306" s="23"/>
    </row>
    <row r="1307" spans="2:2" x14ac:dyDescent="0.25">
      <c r="B1307" s="23"/>
    </row>
    <row r="1308" spans="2:2" x14ac:dyDescent="0.25">
      <c r="B1308" s="23"/>
    </row>
    <row r="1309" spans="2:2" x14ac:dyDescent="0.25">
      <c r="B1309" s="23"/>
    </row>
    <row r="1310" spans="2:2" x14ac:dyDescent="0.25">
      <c r="B1310" s="23"/>
    </row>
    <row r="1311" spans="2:2" x14ac:dyDescent="0.25">
      <c r="B1311" s="23"/>
    </row>
    <row r="1312" spans="2:2" x14ac:dyDescent="0.25">
      <c r="B1312" s="23"/>
    </row>
    <row r="1313" spans="2:2" x14ac:dyDescent="0.25">
      <c r="B1313" s="23"/>
    </row>
    <row r="1314" spans="2:2" x14ac:dyDescent="0.25">
      <c r="B1314" s="23"/>
    </row>
    <row r="1315" spans="2:2" x14ac:dyDescent="0.25">
      <c r="B1315" s="23"/>
    </row>
    <row r="1316" spans="2:2" x14ac:dyDescent="0.25">
      <c r="B1316" s="23"/>
    </row>
    <row r="1317" spans="2:2" x14ac:dyDescent="0.25">
      <c r="B1317" s="23"/>
    </row>
    <row r="1318" spans="2:2" x14ac:dyDescent="0.25">
      <c r="B1318" s="23"/>
    </row>
    <row r="1319" spans="2:2" x14ac:dyDescent="0.25">
      <c r="B1319" s="23"/>
    </row>
    <row r="1320" spans="2:2" x14ac:dyDescent="0.25">
      <c r="B1320" s="23"/>
    </row>
    <row r="1321" spans="2:2" x14ac:dyDescent="0.25">
      <c r="B1321" s="23"/>
    </row>
    <row r="1322" spans="2:2" x14ac:dyDescent="0.25">
      <c r="B1322" s="23"/>
    </row>
    <row r="1323" spans="2:2" x14ac:dyDescent="0.25">
      <c r="B1323" s="23"/>
    </row>
    <row r="1324" spans="2:2" x14ac:dyDescent="0.25">
      <c r="B1324" s="23"/>
    </row>
    <row r="1325" spans="2:2" x14ac:dyDescent="0.25">
      <c r="B1325" s="23"/>
    </row>
    <row r="1326" spans="2:2" x14ac:dyDescent="0.25">
      <c r="B1326" s="23"/>
    </row>
    <row r="1327" spans="2:2" x14ac:dyDescent="0.25">
      <c r="B1327" s="23"/>
    </row>
    <row r="1328" spans="2:2" x14ac:dyDescent="0.25">
      <c r="B1328" s="23"/>
    </row>
    <row r="1329" spans="2:2" x14ac:dyDescent="0.25">
      <c r="B1329" s="23"/>
    </row>
    <row r="1330" spans="2:2" x14ac:dyDescent="0.25">
      <c r="B1330" s="23"/>
    </row>
    <row r="1331" spans="2:2" x14ac:dyDescent="0.25">
      <c r="B1331" s="23"/>
    </row>
    <row r="1332" spans="2:2" x14ac:dyDescent="0.25">
      <c r="B1332" s="23"/>
    </row>
    <row r="1333" spans="2:2" x14ac:dyDescent="0.25">
      <c r="B1333" s="23"/>
    </row>
    <row r="1334" spans="2:2" x14ac:dyDescent="0.25">
      <c r="B1334" s="23"/>
    </row>
    <row r="1335" spans="2:2" x14ac:dyDescent="0.25">
      <c r="B1335" s="23"/>
    </row>
    <row r="1336" spans="2:2" x14ac:dyDescent="0.25">
      <c r="B1336" s="23"/>
    </row>
    <row r="1337" spans="2:2" x14ac:dyDescent="0.25">
      <c r="B1337" s="23"/>
    </row>
    <row r="1338" spans="2:2" x14ac:dyDescent="0.25">
      <c r="B1338" s="23"/>
    </row>
    <row r="1339" spans="2:2" x14ac:dyDescent="0.25">
      <c r="B1339" s="23"/>
    </row>
    <row r="1340" spans="2:2" x14ac:dyDescent="0.25">
      <c r="B1340" s="23"/>
    </row>
    <row r="1341" spans="2:2" x14ac:dyDescent="0.25">
      <c r="B1341" s="23"/>
    </row>
    <row r="1342" spans="2:2" x14ac:dyDescent="0.25">
      <c r="B1342" s="23"/>
    </row>
    <row r="1343" spans="2:2" x14ac:dyDescent="0.25">
      <c r="B1343" s="23"/>
    </row>
    <row r="1344" spans="2:2" x14ac:dyDescent="0.25">
      <c r="B1344" s="23"/>
    </row>
    <row r="1345" spans="2:2" x14ac:dyDescent="0.25">
      <c r="B1345" s="23"/>
    </row>
    <row r="1346" spans="2:2" x14ac:dyDescent="0.25">
      <c r="B1346" s="23"/>
    </row>
    <row r="1347" spans="2:2" x14ac:dyDescent="0.25">
      <c r="B1347" s="23"/>
    </row>
    <row r="1348" spans="2:2" x14ac:dyDescent="0.25">
      <c r="B1348" s="23"/>
    </row>
    <row r="1349" spans="2:2" x14ac:dyDescent="0.25">
      <c r="B1349" s="23"/>
    </row>
    <row r="1350" spans="2:2" x14ac:dyDescent="0.25">
      <c r="B1350" s="23"/>
    </row>
    <row r="1351" spans="2:2" x14ac:dyDescent="0.25">
      <c r="B1351" s="23"/>
    </row>
    <row r="1352" spans="2:2" x14ac:dyDescent="0.25">
      <c r="B1352" s="23"/>
    </row>
    <row r="1353" spans="2:2" x14ac:dyDescent="0.25">
      <c r="B1353" s="23"/>
    </row>
    <row r="1354" spans="2:2" x14ac:dyDescent="0.25">
      <c r="B1354" s="23"/>
    </row>
    <row r="1355" spans="2:2" x14ac:dyDescent="0.25">
      <c r="B1355" s="23"/>
    </row>
    <row r="1356" spans="2:2" x14ac:dyDescent="0.25">
      <c r="B1356" s="23"/>
    </row>
    <row r="1357" spans="2:2" x14ac:dyDescent="0.25">
      <c r="B1357" s="23"/>
    </row>
    <row r="1358" spans="2:2" x14ac:dyDescent="0.25">
      <c r="B1358" s="23"/>
    </row>
    <row r="1359" spans="2:2" x14ac:dyDescent="0.25">
      <c r="B1359" s="23"/>
    </row>
    <row r="1360" spans="2:2" x14ac:dyDescent="0.25">
      <c r="B1360" s="23"/>
    </row>
    <row r="1361" spans="2:2" x14ac:dyDescent="0.25">
      <c r="B1361" s="23"/>
    </row>
    <row r="1362" spans="2:2" x14ac:dyDescent="0.25">
      <c r="B1362" s="23"/>
    </row>
    <row r="1363" spans="2:2" x14ac:dyDescent="0.25">
      <c r="B1363" s="23"/>
    </row>
    <row r="1364" spans="2:2" x14ac:dyDescent="0.25">
      <c r="B1364" s="23"/>
    </row>
    <row r="1365" spans="2:2" x14ac:dyDescent="0.25">
      <c r="B1365" s="23"/>
    </row>
    <row r="1366" spans="2:2" x14ac:dyDescent="0.25">
      <c r="B1366" s="23"/>
    </row>
    <row r="1367" spans="2:2" x14ac:dyDescent="0.25">
      <c r="B1367" s="23"/>
    </row>
    <row r="1368" spans="2:2" x14ac:dyDescent="0.25">
      <c r="B1368" s="23"/>
    </row>
    <row r="1369" spans="2:2" x14ac:dyDescent="0.25">
      <c r="B1369" s="23"/>
    </row>
    <row r="1370" spans="2:2" x14ac:dyDescent="0.25">
      <c r="B1370" s="23"/>
    </row>
    <row r="1371" spans="2:2" x14ac:dyDescent="0.25">
      <c r="B1371" s="23"/>
    </row>
    <row r="1372" spans="2:2" x14ac:dyDescent="0.25">
      <c r="B1372" s="23"/>
    </row>
    <row r="1373" spans="2:2" x14ac:dyDescent="0.25">
      <c r="B1373" s="23"/>
    </row>
    <row r="1374" spans="2:2" x14ac:dyDescent="0.25">
      <c r="B1374" s="23"/>
    </row>
    <row r="1375" spans="2:2" x14ac:dyDescent="0.25">
      <c r="B1375" s="23"/>
    </row>
    <row r="1376" spans="2:2" x14ac:dyDescent="0.25">
      <c r="B1376" s="23"/>
    </row>
    <row r="1377" spans="2:2" x14ac:dyDescent="0.25">
      <c r="B1377" s="23"/>
    </row>
    <row r="1378" spans="2:2" x14ac:dyDescent="0.25">
      <c r="B1378" s="23"/>
    </row>
    <row r="1379" spans="2:2" x14ac:dyDescent="0.25">
      <c r="B1379" s="23"/>
    </row>
    <row r="1380" spans="2:2" x14ac:dyDescent="0.25">
      <c r="B1380" s="23"/>
    </row>
    <row r="1381" spans="2:2" x14ac:dyDescent="0.25">
      <c r="B1381" s="23"/>
    </row>
    <row r="1382" spans="2:2" x14ac:dyDescent="0.25">
      <c r="B1382" s="23"/>
    </row>
    <row r="1383" spans="2:2" x14ac:dyDescent="0.25">
      <c r="B1383" s="23"/>
    </row>
    <row r="1384" spans="2:2" x14ac:dyDescent="0.25">
      <c r="B1384" s="23"/>
    </row>
    <row r="1385" spans="2:2" x14ac:dyDescent="0.25">
      <c r="B1385" s="23"/>
    </row>
    <row r="1386" spans="2:2" x14ac:dyDescent="0.25">
      <c r="B1386" s="23"/>
    </row>
    <row r="1387" spans="2:2" x14ac:dyDescent="0.25">
      <c r="B1387" s="23"/>
    </row>
    <row r="1388" spans="2:2" x14ac:dyDescent="0.25">
      <c r="B1388" s="23"/>
    </row>
    <row r="1389" spans="2:2" x14ac:dyDescent="0.25">
      <c r="B1389" s="23"/>
    </row>
    <row r="1390" spans="2:2" x14ac:dyDescent="0.25">
      <c r="B1390" s="23"/>
    </row>
    <row r="1391" spans="2:2" x14ac:dyDescent="0.25">
      <c r="B1391" s="23"/>
    </row>
    <row r="1392" spans="2:2" x14ac:dyDescent="0.25">
      <c r="B1392" s="23"/>
    </row>
    <row r="1393" spans="2:2" x14ac:dyDescent="0.25">
      <c r="B1393" s="23"/>
    </row>
    <row r="1394" spans="2:2" x14ac:dyDescent="0.25">
      <c r="B1394" s="23"/>
    </row>
    <row r="1395" spans="2:2" x14ac:dyDescent="0.25">
      <c r="B1395" s="23"/>
    </row>
    <row r="1396" spans="2:2" x14ac:dyDescent="0.25">
      <c r="B1396" s="23"/>
    </row>
    <row r="1397" spans="2:2" x14ac:dyDescent="0.25">
      <c r="B1397" s="23"/>
    </row>
    <row r="1398" spans="2:2" x14ac:dyDescent="0.25">
      <c r="B1398" s="23"/>
    </row>
    <row r="1399" spans="2:2" x14ac:dyDescent="0.25">
      <c r="B1399" s="23"/>
    </row>
    <row r="1400" spans="2:2" x14ac:dyDescent="0.25">
      <c r="B1400" s="23"/>
    </row>
    <row r="1401" spans="2:2" x14ac:dyDescent="0.25">
      <c r="B1401" s="23"/>
    </row>
    <row r="1402" spans="2:2" x14ac:dyDescent="0.25">
      <c r="B1402" s="23"/>
    </row>
    <row r="1403" spans="2:2" x14ac:dyDescent="0.25">
      <c r="B1403" s="23"/>
    </row>
    <row r="1404" spans="2:2" x14ac:dyDescent="0.25">
      <c r="B1404" s="23"/>
    </row>
    <row r="1405" spans="2:2" x14ac:dyDescent="0.25">
      <c r="B1405" s="23"/>
    </row>
    <row r="1406" spans="2:2" x14ac:dyDescent="0.25">
      <c r="B1406" s="23"/>
    </row>
    <row r="1407" spans="2:2" x14ac:dyDescent="0.25">
      <c r="B1407" s="23"/>
    </row>
    <row r="1408" spans="2:2" x14ac:dyDescent="0.25">
      <c r="B1408" s="23"/>
    </row>
    <row r="1409" spans="2:2" x14ac:dyDescent="0.25">
      <c r="B1409" s="23"/>
    </row>
    <row r="1410" spans="2:2" x14ac:dyDescent="0.25">
      <c r="B1410" s="23"/>
    </row>
    <row r="1411" spans="2:2" x14ac:dyDescent="0.25">
      <c r="B1411" s="23"/>
    </row>
    <row r="1412" spans="2:2" x14ac:dyDescent="0.25">
      <c r="B1412" s="23"/>
    </row>
    <row r="1413" spans="2:2" x14ac:dyDescent="0.25">
      <c r="B1413" s="23"/>
    </row>
    <row r="1414" spans="2:2" x14ac:dyDescent="0.25">
      <c r="B1414" s="23"/>
    </row>
    <row r="1415" spans="2:2" x14ac:dyDescent="0.25">
      <c r="B1415" s="23"/>
    </row>
    <row r="1416" spans="2:2" x14ac:dyDescent="0.25">
      <c r="B1416" s="23"/>
    </row>
    <row r="1417" spans="2:2" x14ac:dyDescent="0.25">
      <c r="B1417" s="23"/>
    </row>
    <row r="1418" spans="2:2" x14ac:dyDescent="0.25">
      <c r="B1418" s="23"/>
    </row>
    <row r="1419" spans="2:2" x14ac:dyDescent="0.25">
      <c r="B1419" s="23"/>
    </row>
    <row r="1420" spans="2:2" x14ac:dyDescent="0.25">
      <c r="B1420" s="23"/>
    </row>
    <row r="1421" spans="2:2" x14ac:dyDescent="0.25">
      <c r="B1421" s="23"/>
    </row>
    <row r="1422" spans="2:2" x14ac:dyDescent="0.25">
      <c r="B1422" s="23"/>
    </row>
    <row r="1423" spans="2:2" x14ac:dyDescent="0.25">
      <c r="B1423" s="23"/>
    </row>
    <row r="1424" spans="2:2" x14ac:dyDescent="0.25">
      <c r="B1424" s="23"/>
    </row>
    <row r="1425" spans="2:2" x14ac:dyDescent="0.25">
      <c r="B1425" s="23"/>
    </row>
    <row r="1426" spans="2:2" x14ac:dyDescent="0.25">
      <c r="B1426" s="23"/>
    </row>
    <row r="1427" spans="2:2" x14ac:dyDescent="0.25">
      <c r="B1427" s="23"/>
    </row>
    <row r="1428" spans="2:2" x14ac:dyDescent="0.25">
      <c r="B1428" s="23"/>
    </row>
    <row r="1429" spans="2:2" x14ac:dyDescent="0.25">
      <c r="B1429" s="23"/>
    </row>
    <row r="1430" spans="2:2" x14ac:dyDescent="0.25">
      <c r="B1430" s="23"/>
    </row>
    <row r="1431" spans="2:2" x14ac:dyDescent="0.25">
      <c r="B1431" s="23"/>
    </row>
    <row r="1432" spans="2:2" x14ac:dyDescent="0.25">
      <c r="B1432" s="23"/>
    </row>
    <row r="1433" spans="2:2" x14ac:dyDescent="0.25">
      <c r="B1433" s="23"/>
    </row>
    <row r="1434" spans="2:2" x14ac:dyDescent="0.25">
      <c r="B1434" s="23"/>
    </row>
    <row r="1435" spans="2:2" x14ac:dyDescent="0.25">
      <c r="B1435" s="23"/>
    </row>
    <row r="1436" spans="2:2" x14ac:dyDescent="0.25">
      <c r="B1436" s="23"/>
    </row>
    <row r="1437" spans="2:2" x14ac:dyDescent="0.25">
      <c r="B1437" s="23"/>
    </row>
    <row r="1438" spans="2:2" x14ac:dyDescent="0.25">
      <c r="B1438" s="23"/>
    </row>
    <row r="1439" spans="2:2" x14ac:dyDescent="0.25">
      <c r="B1439" s="23"/>
    </row>
    <row r="1440" spans="2:2" x14ac:dyDescent="0.25">
      <c r="B1440" s="23"/>
    </row>
    <row r="1441" spans="2:2" x14ac:dyDescent="0.25">
      <c r="B1441" s="23"/>
    </row>
    <row r="1442" spans="2:2" x14ac:dyDescent="0.25">
      <c r="B1442" s="23"/>
    </row>
    <row r="1443" spans="2:2" x14ac:dyDescent="0.25">
      <c r="B1443" s="23"/>
    </row>
    <row r="1444" spans="2:2" x14ac:dyDescent="0.25">
      <c r="B1444" s="23"/>
    </row>
    <row r="1445" spans="2:2" x14ac:dyDescent="0.25">
      <c r="B1445" s="23"/>
    </row>
    <row r="1446" spans="2:2" x14ac:dyDescent="0.25">
      <c r="B1446" s="23"/>
    </row>
    <row r="1447" spans="2:2" x14ac:dyDescent="0.25">
      <c r="B1447" s="23"/>
    </row>
    <row r="1448" spans="2:2" x14ac:dyDescent="0.25">
      <c r="B1448" s="23"/>
    </row>
    <row r="1449" spans="2:2" x14ac:dyDescent="0.25">
      <c r="B1449" s="23"/>
    </row>
    <row r="1450" spans="2:2" x14ac:dyDescent="0.25">
      <c r="B1450" s="23"/>
    </row>
    <row r="1451" spans="2:2" x14ac:dyDescent="0.25">
      <c r="B1451" s="23"/>
    </row>
    <row r="1452" spans="2:2" x14ac:dyDescent="0.25">
      <c r="B1452" s="23"/>
    </row>
    <row r="1453" spans="2:2" x14ac:dyDescent="0.25">
      <c r="B1453" s="23"/>
    </row>
    <row r="1454" spans="2:2" x14ac:dyDescent="0.25">
      <c r="B1454" s="23"/>
    </row>
    <row r="1455" spans="2:2" x14ac:dyDescent="0.25">
      <c r="B1455" s="23"/>
    </row>
    <row r="1456" spans="2:2" x14ac:dyDescent="0.25">
      <c r="B1456" s="23"/>
    </row>
    <row r="1457" spans="2:2" x14ac:dyDescent="0.25">
      <c r="B1457" s="23"/>
    </row>
    <row r="1458" spans="2:2" x14ac:dyDescent="0.25">
      <c r="B1458" s="23"/>
    </row>
    <row r="1459" spans="2:2" x14ac:dyDescent="0.25">
      <c r="B1459" s="23"/>
    </row>
    <row r="1460" spans="2:2" x14ac:dyDescent="0.25">
      <c r="B1460" s="23"/>
    </row>
    <row r="1461" spans="2:2" x14ac:dyDescent="0.25">
      <c r="B1461" s="23"/>
    </row>
    <row r="1462" spans="2:2" x14ac:dyDescent="0.25">
      <c r="B1462" s="23"/>
    </row>
    <row r="1463" spans="2:2" x14ac:dyDescent="0.25">
      <c r="B1463" s="23"/>
    </row>
    <row r="1464" spans="2:2" x14ac:dyDescent="0.25">
      <c r="B1464" s="23"/>
    </row>
    <row r="1465" spans="2:2" x14ac:dyDescent="0.25">
      <c r="B1465" s="23"/>
    </row>
    <row r="1466" spans="2:2" x14ac:dyDescent="0.25">
      <c r="B1466" s="23"/>
    </row>
    <row r="1467" spans="2:2" x14ac:dyDescent="0.25">
      <c r="B1467" s="23"/>
    </row>
    <row r="1468" spans="2:2" x14ac:dyDescent="0.25">
      <c r="B1468" s="23"/>
    </row>
    <row r="1469" spans="2:2" x14ac:dyDescent="0.25">
      <c r="B1469" s="23"/>
    </row>
    <row r="1470" spans="2:2" x14ac:dyDescent="0.25">
      <c r="B1470" s="23"/>
    </row>
    <row r="1471" spans="2:2" x14ac:dyDescent="0.25">
      <c r="B1471" s="23"/>
    </row>
    <row r="1472" spans="2:2" x14ac:dyDescent="0.25">
      <c r="B1472" s="23"/>
    </row>
    <row r="1473" spans="2:2" x14ac:dyDescent="0.25">
      <c r="B1473" s="23"/>
    </row>
    <row r="1474" spans="2:2" x14ac:dyDescent="0.25">
      <c r="B1474" s="23"/>
    </row>
    <row r="1475" spans="2:2" x14ac:dyDescent="0.25">
      <c r="B1475" s="23"/>
    </row>
    <row r="1476" spans="2:2" x14ac:dyDescent="0.25">
      <c r="B1476" s="23"/>
    </row>
    <row r="1477" spans="2:2" x14ac:dyDescent="0.25">
      <c r="B1477" s="23"/>
    </row>
    <row r="1478" spans="2:2" x14ac:dyDescent="0.25">
      <c r="B1478" s="23"/>
    </row>
    <row r="1479" spans="2:2" x14ac:dyDescent="0.25">
      <c r="B1479" s="23"/>
    </row>
    <row r="1480" spans="2:2" x14ac:dyDescent="0.25">
      <c r="B1480" s="23"/>
    </row>
    <row r="1481" spans="2:2" x14ac:dyDescent="0.25">
      <c r="B1481" s="23"/>
    </row>
    <row r="1482" spans="2:2" x14ac:dyDescent="0.25">
      <c r="B1482" s="23"/>
    </row>
    <row r="1483" spans="2:2" x14ac:dyDescent="0.25">
      <c r="B1483" s="23"/>
    </row>
    <row r="1484" spans="2:2" x14ac:dyDescent="0.25">
      <c r="B1484" s="23"/>
    </row>
    <row r="1485" spans="2:2" x14ac:dyDescent="0.25">
      <c r="B1485" s="23"/>
    </row>
    <row r="1486" spans="2:2" x14ac:dyDescent="0.25">
      <c r="B1486" s="23"/>
    </row>
    <row r="1487" spans="2:2" x14ac:dyDescent="0.25">
      <c r="B1487" s="23"/>
    </row>
    <row r="1488" spans="2:2" x14ac:dyDescent="0.25">
      <c r="B1488" s="23"/>
    </row>
    <row r="1489" spans="2:2" x14ac:dyDescent="0.25">
      <c r="B1489" s="23"/>
    </row>
    <row r="1490" spans="2:2" x14ac:dyDescent="0.25">
      <c r="B1490" s="23"/>
    </row>
    <row r="1491" spans="2:2" x14ac:dyDescent="0.25">
      <c r="B1491" s="23"/>
    </row>
    <row r="1492" spans="2:2" x14ac:dyDescent="0.25">
      <c r="B1492" s="23"/>
    </row>
    <row r="1493" spans="2:2" x14ac:dyDescent="0.25">
      <c r="B1493" s="23"/>
    </row>
    <row r="1494" spans="2:2" x14ac:dyDescent="0.25">
      <c r="B1494" s="23"/>
    </row>
    <row r="1495" spans="2:2" x14ac:dyDescent="0.25">
      <c r="B1495" s="23"/>
    </row>
    <row r="1496" spans="2:2" x14ac:dyDescent="0.25">
      <c r="B1496" s="23"/>
    </row>
    <row r="1497" spans="2:2" x14ac:dyDescent="0.25">
      <c r="B1497" s="23"/>
    </row>
    <row r="1498" spans="2:2" x14ac:dyDescent="0.25">
      <c r="B1498" s="23"/>
    </row>
    <row r="1499" spans="2:2" x14ac:dyDescent="0.25">
      <c r="B1499" s="23"/>
    </row>
    <row r="1500" spans="2:2" x14ac:dyDescent="0.25">
      <c r="B1500" s="23"/>
    </row>
    <row r="1501" spans="2:2" x14ac:dyDescent="0.25">
      <c r="B1501" s="23"/>
    </row>
    <row r="1502" spans="2:2" x14ac:dyDescent="0.25">
      <c r="B1502" s="23"/>
    </row>
    <row r="1503" spans="2:2" x14ac:dyDescent="0.25">
      <c r="B1503" s="23"/>
    </row>
    <row r="1504" spans="2:2" x14ac:dyDescent="0.25">
      <c r="B1504" s="23"/>
    </row>
    <row r="1505" spans="2:2" x14ac:dyDescent="0.25">
      <c r="B1505" s="23"/>
    </row>
    <row r="1506" spans="2:2" x14ac:dyDescent="0.25">
      <c r="B1506" s="23"/>
    </row>
    <row r="1507" spans="2:2" x14ac:dyDescent="0.25">
      <c r="B1507" s="23"/>
    </row>
    <row r="1508" spans="2:2" x14ac:dyDescent="0.25">
      <c r="B1508" s="23"/>
    </row>
    <row r="1509" spans="2:2" x14ac:dyDescent="0.25">
      <c r="B1509" s="23"/>
    </row>
    <row r="1510" spans="2:2" x14ac:dyDescent="0.25">
      <c r="B1510" s="23"/>
    </row>
    <row r="1511" spans="2:2" x14ac:dyDescent="0.25">
      <c r="B1511" s="23"/>
    </row>
    <row r="1512" spans="2:2" x14ac:dyDescent="0.25">
      <c r="B1512" s="23"/>
    </row>
    <row r="1513" spans="2:2" x14ac:dyDescent="0.25">
      <c r="B1513" s="23"/>
    </row>
    <row r="1514" spans="2:2" x14ac:dyDescent="0.25">
      <c r="B1514" s="23"/>
    </row>
    <row r="1515" spans="2:2" x14ac:dyDescent="0.25">
      <c r="B1515" s="23"/>
    </row>
    <row r="1516" spans="2:2" x14ac:dyDescent="0.25">
      <c r="B1516" s="23"/>
    </row>
    <row r="1517" spans="2:2" x14ac:dyDescent="0.25">
      <c r="B1517" s="23"/>
    </row>
    <row r="1518" spans="2:2" x14ac:dyDescent="0.25">
      <c r="B1518" s="23"/>
    </row>
    <row r="1519" spans="2:2" x14ac:dyDescent="0.25">
      <c r="B1519" s="23"/>
    </row>
    <row r="1520" spans="2:2" x14ac:dyDescent="0.25">
      <c r="B1520" s="23"/>
    </row>
    <row r="1521" spans="2:2" x14ac:dyDescent="0.25">
      <c r="B1521" s="23"/>
    </row>
    <row r="1522" spans="2:2" x14ac:dyDescent="0.25">
      <c r="B1522" s="23"/>
    </row>
    <row r="1523" spans="2:2" x14ac:dyDescent="0.25">
      <c r="B1523" s="23"/>
    </row>
    <row r="1524" spans="2:2" x14ac:dyDescent="0.25">
      <c r="B1524" s="23"/>
    </row>
    <row r="1525" spans="2:2" x14ac:dyDescent="0.25">
      <c r="B1525" s="23"/>
    </row>
    <row r="1526" spans="2:2" x14ac:dyDescent="0.25">
      <c r="B1526" s="23"/>
    </row>
    <row r="1527" spans="2:2" x14ac:dyDescent="0.25">
      <c r="B1527" s="23"/>
    </row>
    <row r="1528" spans="2:2" x14ac:dyDescent="0.25">
      <c r="B1528" s="23"/>
    </row>
    <row r="1529" spans="2:2" x14ac:dyDescent="0.25">
      <c r="B1529" s="23"/>
    </row>
    <row r="1530" spans="2:2" x14ac:dyDescent="0.25">
      <c r="B1530" s="23"/>
    </row>
    <row r="1531" spans="2:2" x14ac:dyDescent="0.25">
      <c r="B1531" s="23"/>
    </row>
    <row r="1532" spans="2:2" x14ac:dyDescent="0.25">
      <c r="B1532" s="23"/>
    </row>
    <row r="1533" spans="2:2" x14ac:dyDescent="0.25">
      <c r="B1533" s="23"/>
    </row>
    <row r="1534" spans="2:2" x14ac:dyDescent="0.25">
      <c r="B1534" s="23"/>
    </row>
    <row r="1535" spans="2:2" x14ac:dyDescent="0.25">
      <c r="B1535" s="23"/>
    </row>
    <row r="1536" spans="2:2" x14ac:dyDescent="0.25">
      <c r="B1536" s="23"/>
    </row>
    <row r="1537" spans="2:2" x14ac:dyDescent="0.25">
      <c r="B1537" s="23"/>
    </row>
    <row r="1538" spans="2:2" x14ac:dyDescent="0.25">
      <c r="B1538" s="23"/>
    </row>
    <row r="1539" spans="2:2" x14ac:dyDescent="0.25">
      <c r="B1539" s="23"/>
    </row>
    <row r="1540" spans="2:2" x14ac:dyDescent="0.25">
      <c r="B1540" s="23"/>
    </row>
    <row r="1541" spans="2:2" x14ac:dyDescent="0.25">
      <c r="B1541" s="23"/>
    </row>
    <row r="1542" spans="2:2" x14ac:dyDescent="0.25">
      <c r="B1542" s="23"/>
    </row>
    <row r="1543" spans="2:2" x14ac:dyDescent="0.25">
      <c r="B1543" s="23"/>
    </row>
    <row r="1544" spans="2:2" x14ac:dyDescent="0.25">
      <c r="B1544" s="23"/>
    </row>
    <row r="1545" spans="2:2" x14ac:dyDescent="0.25">
      <c r="B1545" s="23"/>
    </row>
    <row r="1546" spans="2:2" x14ac:dyDescent="0.25">
      <c r="B1546" s="23"/>
    </row>
    <row r="1547" spans="2:2" x14ac:dyDescent="0.25">
      <c r="B1547" s="23"/>
    </row>
    <row r="1548" spans="2:2" x14ac:dyDescent="0.25">
      <c r="B1548" s="23"/>
    </row>
    <row r="1549" spans="2:2" x14ac:dyDescent="0.25">
      <c r="B1549" s="23"/>
    </row>
    <row r="1550" spans="2:2" x14ac:dyDescent="0.25">
      <c r="B1550" s="23"/>
    </row>
    <row r="1551" spans="2:2" x14ac:dyDescent="0.25">
      <c r="B1551" s="23"/>
    </row>
    <row r="1552" spans="2:2" x14ac:dyDescent="0.25">
      <c r="B1552" s="23"/>
    </row>
    <row r="1553" spans="2:2" x14ac:dyDescent="0.25">
      <c r="B1553" s="23"/>
    </row>
    <row r="1554" spans="2:2" x14ac:dyDescent="0.25">
      <c r="B1554" s="23"/>
    </row>
    <row r="1555" spans="2:2" x14ac:dyDescent="0.25">
      <c r="B1555" s="23"/>
    </row>
    <row r="1556" spans="2:2" x14ac:dyDescent="0.25">
      <c r="B1556" s="23"/>
    </row>
    <row r="1557" spans="2:2" x14ac:dyDescent="0.25">
      <c r="B1557" s="23"/>
    </row>
    <row r="1558" spans="2:2" x14ac:dyDescent="0.25">
      <c r="B1558" s="23"/>
    </row>
    <row r="1559" spans="2:2" x14ac:dyDescent="0.25">
      <c r="B1559" s="23"/>
    </row>
    <row r="1560" spans="2:2" x14ac:dyDescent="0.25">
      <c r="B1560" s="23"/>
    </row>
    <row r="1561" spans="2:2" x14ac:dyDescent="0.25">
      <c r="B1561" s="23"/>
    </row>
    <row r="1562" spans="2:2" x14ac:dyDescent="0.25">
      <c r="B1562" s="23"/>
    </row>
    <row r="1563" spans="2:2" x14ac:dyDescent="0.25">
      <c r="B1563" s="23"/>
    </row>
    <row r="1564" spans="2:2" x14ac:dyDescent="0.25">
      <c r="B1564" s="23"/>
    </row>
    <row r="1565" spans="2:2" x14ac:dyDescent="0.25">
      <c r="B1565" s="23"/>
    </row>
    <row r="1566" spans="2:2" x14ac:dyDescent="0.25">
      <c r="B1566" s="23"/>
    </row>
    <row r="1567" spans="2:2" x14ac:dyDescent="0.25">
      <c r="B1567" s="23"/>
    </row>
    <row r="1568" spans="2:2" x14ac:dyDescent="0.25">
      <c r="B1568" s="23"/>
    </row>
    <row r="1569" spans="2:2" x14ac:dyDescent="0.25">
      <c r="B1569" s="23"/>
    </row>
    <row r="1570" spans="2:2" x14ac:dyDescent="0.25">
      <c r="B1570" s="23"/>
    </row>
    <row r="1571" spans="2:2" x14ac:dyDescent="0.25">
      <c r="B1571" s="23"/>
    </row>
    <row r="1572" spans="2:2" x14ac:dyDescent="0.25">
      <c r="B1572" s="23"/>
    </row>
    <row r="1573" spans="2:2" x14ac:dyDescent="0.25">
      <c r="B1573" s="23"/>
    </row>
    <row r="1574" spans="2:2" x14ac:dyDescent="0.25">
      <c r="B1574" s="23"/>
    </row>
    <row r="1575" spans="2:2" x14ac:dyDescent="0.25">
      <c r="B1575" s="23"/>
    </row>
    <row r="1576" spans="2:2" x14ac:dyDescent="0.25">
      <c r="B1576" s="23"/>
    </row>
    <row r="1577" spans="2:2" x14ac:dyDescent="0.25">
      <c r="B1577" s="23"/>
    </row>
    <row r="1578" spans="2:2" x14ac:dyDescent="0.25">
      <c r="B1578" s="23"/>
    </row>
    <row r="1579" spans="2:2" x14ac:dyDescent="0.25">
      <c r="B1579" s="23"/>
    </row>
    <row r="1580" spans="2:2" x14ac:dyDescent="0.25">
      <c r="B1580" s="23"/>
    </row>
    <row r="1581" spans="2:2" x14ac:dyDescent="0.25">
      <c r="B1581" s="23"/>
    </row>
    <row r="1582" spans="2:2" x14ac:dyDescent="0.25">
      <c r="B1582" s="23"/>
    </row>
    <row r="1583" spans="2:2" x14ac:dyDescent="0.25">
      <c r="B1583" s="23"/>
    </row>
    <row r="1584" spans="2:2" x14ac:dyDescent="0.25">
      <c r="B1584" s="23"/>
    </row>
    <row r="1585" spans="2:2" x14ac:dyDescent="0.25">
      <c r="B1585" s="23"/>
    </row>
    <row r="1586" spans="2:2" x14ac:dyDescent="0.25">
      <c r="B1586" s="23"/>
    </row>
    <row r="1587" spans="2:2" x14ac:dyDescent="0.25">
      <c r="B1587" s="23"/>
    </row>
    <row r="1588" spans="2:2" x14ac:dyDescent="0.25">
      <c r="B1588" s="23"/>
    </row>
    <row r="1589" spans="2:2" x14ac:dyDescent="0.25">
      <c r="B1589" s="23"/>
    </row>
    <row r="1590" spans="2:2" x14ac:dyDescent="0.25">
      <c r="B1590" s="23"/>
    </row>
    <row r="1591" spans="2:2" x14ac:dyDescent="0.25">
      <c r="B1591" s="23"/>
    </row>
    <row r="1592" spans="2:2" x14ac:dyDescent="0.25">
      <c r="B1592" s="23"/>
    </row>
    <row r="1593" spans="2:2" x14ac:dyDescent="0.25">
      <c r="B1593" s="23"/>
    </row>
    <row r="1594" spans="2:2" x14ac:dyDescent="0.25">
      <c r="B1594" s="23"/>
    </row>
    <row r="1595" spans="2:2" x14ac:dyDescent="0.25">
      <c r="B1595" s="23"/>
    </row>
    <row r="1596" spans="2:2" x14ac:dyDescent="0.25">
      <c r="B1596" s="23"/>
    </row>
    <row r="1597" spans="2:2" x14ac:dyDescent="0.25">
      <c r="B1597" s="23"/>
    </row>
    <row r="1598" spans="2:2" x14ac:dyDescent="0.25">
      <c r="B1598" s="23"/>
    </row>
    <row r="1599" spans="2:2" x14ac:dyDescent="0.25">
      <c r="B1599" s="23"/>
    </row>
    <row r="1600" spans="2:2" x14ac:dyDescent="0.25">
      <c r="B1600" s="23"/>
    </row>
    <row r="1601" spans="2:2" x14ac:dyDescent="0.25">
      <c r="B1601" s="23"/>
    </row>
    <row r="1602" spans="2:2" x14ac:dyDescent="0.25">
      <c r="B1602" s="23"/>
    </row>
    <row r="1603" spans="2:2" x14ac:dyDescent="0.25">
      <c r="B1603" s="23"/>
    </row>
    <row r="1604" spans="2:2" x14ac:dyDescent="0.25">
      <c r="B1604" s="23"/>
    </row>
    <row r="1605" spans="2:2" x14ac:dyDescent="0.25">
      <c r="B1605" s="23"/>
    </row>
    <row r="1606" spans="2:2" x14ac:dyDescent="0.25">
      <c r="B1606" s="23"/>
    </row>
    <row r="1607" spans="2:2" x14ac:dyDescent="0.25">
      <c r="B1607" s="23"/>
    </row>
    <row r="1608" spans="2:2" x14ac:dyDescent="0.25">
      <c r="B1608" s="23"/>
    </row>
    <row r="1609" spans="2:2" x14ac:dyDescent="0.25">
      <c r="B1609" s="23"/>
    </row>
    <row r="1610" spans="2:2" x14ac:dyDescent="0.25">
      <c r="B1610" s="23"/>
    </row>
    <row r="1611" spans="2:2" x14ac:dyDescent="0.25">
      <c r="B1611" s="23"/>
    </row>
    <row r="1612" spans="2:2" x14ac:dyDescent="0.25">
      <c r="B1612" s="23"/>
    </row>
    <row r="1613" spans="2:2" x14ac:dyDescent="0.25">
      <c r="B1613" s="23"/>
    </row>
    <row r="1614" spans="2:2" x14ac:dyDescent="0.25">
      <c r="B1614" s="23"/>
    </row>
    <row r="1615" spans="2:2" x14ac:dyDescent="0.25">
      <c r="B1615" s="23"/>
    </row>
    <row r="1616" spans="2:2" x14ac:dyDescent="0.25">
      <c r="B1616" s="23"/>
    </row>
    <row r="1617" spans="2:2" x14ac:dyDescent="0.25">
      <c r="B1617" s="23"/>
    </row>
    <row r="1618" spans="2:2" x14ac:dyDescent="0.25">
      <c r="B1618" s="23"/>
    </row>
    <row r="1619" spans="2:2" x14ac:dyDescent="0.25">
      <c r="B1619" s="23"/>
    </row>
    <row r="1620" spans="2:2" x14ac:dyDescent="0.25">
      <c r="B1620" s="23"/>
    </row>
    <row r="1621" spans="2:2" x14ac:dyDescent="0.25">
      <c r="B1621" s="23"/>
    </row>
    <row r="1622" spans="2:2" x14ac:dyDescent="0.25">
      <c r="B1622" s="23"/>
    </row>
    <row r="1623" spans="2:2" x14ac:dyDescent="0.25">
      <c r="B1623" s="23"/>
    </row>
    <row r="1624" spans="2:2" x14ac:dyDescent="0.25">
      <c r="B1624" s="23"/>
    </row>
    <row r="1625" spans="2:2" x14ac:dyDescent="0.25">
      <c r="B1625" s="23"/>
    </row>
    <row r="1626" spans="2:2" x14ac:dyDescent="0.25">
      <c r="B1626" s="23"/>
    </row>
    <row r="1627" spans="2:2" x14ac:dyDescent="0.25">
      <c r="B1627" s="23"/>
    </row>
    <row r="1628" spans="2:2" x14ac:dyDescent="0.25">
      <c r="B1628" s="23"/>
    </row>
    <row r="1629" spans="2:2" x14ac:dyDescent="0.25">
      <c r="B1629" s="23"/>
    </row>
    <row r="1630" spans="2:2" x14ac:dyDescent="0.25">
      <c r="B1630" s="23"/>
    </row>
    <row r="1631" spans="2:2" x14ac:dyDescent="0.25">
      <c r="B1631" s="23"/>
    </row>
    <row r="1632" spans="2:2" x14ac:dyDescent="0.25">
      <c r="B1632" s="23"/>
    </row>
    <row r="1633" spans="2:2" x14ac:dyDescent="0.25">
      <c r="B1633" s="23"/>
    </row>
    <row r="1634" spans="2:2" x14ac:dyDescent="0.25">
      <c r="B1634" s="23"/>
    </row>
    <row r="1635" spans="2:2" x14ac:dyDescent="0.25">
      <c r="B1635" s="23"/>
    </row>
    <row r="1636" spans="2:2" x14ac:dyDescent="0.25">
      <c r="B1636" s="23"/>
    </row>
    <row r="1637" spans="2:2" x14ac:dyDescent="0.25">
      <c r="B1637" s="23"/>
    </row>
    <row r="1638" spans="2:2" x14ac:dyDescent="0.25">
      <c r="B1638" s="23"/>
    </row>
    <row r="1639" spans="2:2" x14ac:dyDescent="0.25">
      <c r="B1639" s="23"/>
    </row>
    <row r="1640" spans="2:2" x14ac:dyDescent="0.25">
      <c r="B1640" s="23"/>
    </row>
    <row r="1641" spans="2:2" x14ac:dyDescent="0.25">
      <c r="B1641" s="23"/>
    </row>
    <row r="1642" spans="2:2" x14ac:dyDescent="0.25">
      <c r="B1642" s="23"/>
    </row>
    <row r="1643" spans="2:2" x14ac:dyDescent="0.25">
      <c r="B1643" s="23"/>
    </row>
    <row r="1644" spans="2:2" x14ac:dyDescent="0.25">
      <c r="B1644" s="23"/>
    </row>
    <row r="1645" spans="2:2" x14ac:dyDescent="0.25">
      <c r="B1645" s="23"/>
    </row>
    <row r="1646" spans="2:2" x14ac:dyDescent="0.25">
      <c r="B1646" s="23"/>
    </row>
    <row r="1647" spans="2:2" x14ac:dyDescent="0.25">
      <c r="B1647" s="23"/>
    </row>
    <row r="1648" spans="2:2" x14ac:dyDescent="0.25">
      <c r="B1648" s="23"/>
    </row>
    <row r="1649" spans="2:2" x14ac:dyDescent="0.25">
      <c r="B1649" s="23"/>
    </row>
    <row r="1650" spans="2:2" x14ac:dyDescent="0.25">
      <c r="B1650" s="23"/>
    </row>
    <row r="1651" spans="2:2" x14ac:dyDescent="0.25">
      <c r="B1651" s="23"/>
    </row>
    <row r="1652" spans="2:2" x14ac:dyDescent="0.25">
      <c r="B1652" s="23"/>
    </row>
    <row r="1653" spans="2:2" x14ac:dyDescent="0.25">
      <c r="B1653" s="23"/>
    </row>
    <row r="1654" spans="2:2" x14ac:dyDescent="0.25">
      <c r="B1654" s="23"/>
    </row>
    <row r="1655" spans="2:2" x14ac:dyDescent="0.25">
      <c r="B1655" s="23"/>
    </row>
    <row r="1656" spans="2:2" x14ac:dyDescent="0.25">
      <c r="B1656" s="23"/>
    </row>
    <row r="1657" spans="2:2" x14ac:dyDescent="0.25">
      <c r="B1657" s="23"/>
    </row>
    <row r="1658" spans="2:2" x14ac:dyDescent="0.25">
      <c r="B1658" s="23"/>
    </row>
    <row r="1659" spans="2:2" x14ac:dyDescent="0.25">
      <c r="B1659" s="23"/>
    </row>
    <row r="1660" spans="2:2" x14ac:dyDescent="0.25">
      <c r="B1660" s="23"/>
    </row>
    <row r="1661" spans="2:2" x14ac:dyDescent="0.25">
      <c r="B1661" s="23"/>
    </row>
    <row r="1662" spans="2:2" x14ac:dyDescent="0.25">
      <c r="B1662" s="23"/>
    </row>
    <row r="1663" spans="2:2" x14ac:dyDescent="0.25">
      <c r="B1663" s="23"/>
    </row>
    <row r="1664" spans="2:2" x14ac:dyDescent="0.25">
      <c r="B1664" s="23"/>
    </row>
    <row r="1665" spans="2:2" x14ac:dyDescent="0.25">
      <c r="B1665" s="23"/>
    </row>
    <row r="1666" spans="2:2" x14ac:dyDescent="0.25">
      <c r="B1666" s="23"/>
    </row>
    <row r="1667" spans="2:2" x14ac:dyDescent="0.25">
      <c r="B1667" s="23"/>
    </row>
    <row r="1668" spans="2:2" x14ac:dyDescent="0.25">
      <c r="B1668" s="23"/>
    </row>
    <row r="1669" spans="2:2" x14ac:dyDescent="0.25">
      <c r="B1669" s="23"/>
    </row>
    <row r="1670" spans="2:2" x14ac:dyDescent="0.25">
      <c r="B1670" s="23"/>
    </row>
    <row r="1671" spans="2:2" x14ac:dyDescent="0.25">
      <c r="B1671" s="23"/>
    </row>
    <row r="1672" spans="2:2" x14ac:dyDescent="0.25">
      <c r="B1672" s="23"/>
    </row>
    <row r="1673" spans="2:2" x14ac:dyDescent="0.25">
      <c r="B1673" s="23"/>
    </row>
    <row r="1674" spans="2:2" x14ac:dyDescent="0.25">
      <c r="B1674" s="23"/>
    </row>
    <row r="1675" spans="2:2" x14ac:dyDescent="0.25">
      <c r="B1675" s="23"/>
    </row>
    <row r="1676" spans="2:2" x14ac:dyDescent="0.25">
      <c r="B1676" s="23"/>
    </row>
    <row r="1677" spans="2:2" x14ac:dyDescent="0.25">
      <c r="B1677" s="23"/>
    </row>
    <row r="1678" spans="2:2" x14ac:dyDescent="0.25">
      <c r="B1678" s="23"/>
    </row>
    <row r="1679" spans="2:2" x14ac:dyDescent="0.25">
      <c r="B1679" s="23"/>
    </row>
    <row r="1680" spans="2:2" x14ac:dyDescent="0.25">
      <c r="B1680" s="23"/>
    </row>
    <row r="1681" spans="2:2" x14ac:dyDescent="0.25">
      <c r="B1681" s="23"/>
    </row>
    <row r="1682" spans="2:2" x14ac:dyDescent="0.25">
      <c r="B1682" s="23"/>
    </row>
    <row r="1683" spans="2:2" x14ac:dyDescent="0.25">
      <c r="B1683" s="23"/>
    </row>
    <row r="1684" spans="2:2" x14ac:dyDescent="0.25">
      <c r="B1684" s="23"/>
    </row>
    <row r="1685" spans="2:2" x14ac:dyDescent="0.25">
      <c r="B1685" s="23"/>
    </row>
    <row r="1686" spans="2:2" x14ac:dyDescent="0.25">
      <c r="B1686" s="23"/>
    </row>
    <row r="1687" spans="2:2" x14ac:dyDescent="0.25">
      <c r="B1687" s="23"/>
    </row>
    <row r="1688" spans="2:2" x14ac:dyDescent="0.25">
      <c r="B1688" s="23"/>
    </row>
    <row r="1689" spans="2:2" x14ac:dyDescent="0.25">
      <c r="B1689" s="23"/>
    </row>
    <row r="1690" spans="2:2" x14ac:dyDescent="0.25">
      <c r="B1690" s="23"/>
    </row>
    <row r="1691" spans="2:2" x14ac:dyDescent="0.25">
      <c r="B1691" s="23"/>
    </row>
    <row r="1692" spans="2:2" x14ac:dyDescent="0.25">
      <c r="B1692" s="23"/>
    </row>
    <row r="1693" spans="2:2" x14ac:dyDescent="0.25">
      <c r="B1693" s="23"/>
    </row>
    <row r="1694" spans="2:2" x14ac:dyDescent="0.25">
      <c r="B1694" s="23"/>
    </row>
    <row r="1695" spans="2:2" x14ac:dyDescent="0.25">
      <c r="B1695" s="23"/>
    </row>
    <row r="1696" spans="2:2" x14ac:dyDescent="0.25">
      <c r="B1696" s="23"/>
    </row>
    <row r="1697" spans="2:2" x14ac:dyDescent="0.25">
      <c r="B1697" s="23"/>
    </row>
    <row r="1698" spans="2:2" x14ac:dyDescent="0.25">
      <c r="B1698" s="23"/>
    </row>
    <row r="1699" spans="2:2" x14ac:dyDescent="0.25">
      <c r="B1699" s="23"/>
    </row>
    <row r="1700" spans="2:2" x14ac:dyDescent="0.25">
      <c r="B1700" s="23"/>
    </row>
    <row r="1701" spans="2:2" x14ac:dyDescent="0.25">
      <c r="B1701" s="23"/>
    </row>
    <row r="1702" spans="2:2" x14ac:dyDescent="0.25">
      <c r="B1702" s="23"/>
    </row>
    <row r="1703" spans="2:2" x14ac:dyDescent="0.25">
      <c r="B1703" s="23"/>
    </row>
    <row r="1704" spans="2:2" x14ac:dyDescent="0.25">
      <c r="B1704" s="23"/>
    </row>
    <row r="1705" spans="2:2" x14ac:dyDescent="0.25">
      <c r="B1705" s="23"/>
    </row>
    <row r="1706" spans="2:2" x14ac:dyDescent="0.25">
      <c r="B1706" s="23"/>
    </row>
    <row r="1707" spans="2:2" x14ac:dyDescent="0.25">
      <c r="B1707" s="23"/>
    </row>
    <row r="1708" spans="2:2" x14ac:dyDescent="0.25">
      <c r="B1708" s="23"/>
    </row>
    <row r="1709" spans="2:2" x14ac:dyDescent="0.25">
      <c r="B1709" s="23"/>
    </row>
    <row r="1710" spans="2:2" x14ac:dyDescent="0.25">
      <c r="B1710" s="23"/>
    </row>
    <row r="1711" spans="2:2" x14ac:dyDescent="0.25">
      <c r="B1711" s="23"/>
    </row>
    <row r="1712" spans="2:2" x14ac:dyDescent="0.25">
      <c r="B1712" s="23"/>
    </row>
    <row r="1713" spans="2:2" x14ac:dyDescent="0.25">
      <c r="B1713" s="23"/>
    </row>
    <row r="1714" spans="2:2" x14ac:dyDescent="0.25">
      <c r="B1714" s="23"/>
    </row>
    <row r="1715" spans="2:2" x14ac:dyDescent="0.25">
      <c r="B1715" s="23"/>
    </row>
    <row r="1716" spans="2:2" x14ac:dyDescent="0.25">
      <c r="B1716" s="23"/>
    </row>
    <row r="1717" spans="2:2" x14ac:dyDescent="0.25">
      <c r="B1717" s="23"/>
    </row>
    <row r="1718" spans="2:2" x14ac:dyDescent="0.25">
      <c r="B1718" s="23"/>
    </row>
    <row r="1719" spans="2:2" x14ac:dyDescent="0.25">
      <c r="B1719" s="23"/>
    </row>
    <row r="1720" spans="2:2" x14ac:dyDescent="0.25">
      <c r="B1720" s="23"/>
    </row>
    <row r="1721" spans="2:2" x14ac:dyDescent="0.25">
      <c r="B1721" s="23"/>
    </row>
    <row r="1722" spans="2:2" x14ac:dyDescent="0.25">
      <c r="B1722" s="23"/>
    </row>
    <row r="1723" spans="2:2" x14ac:dyDescent="0.25">
      <c r="B1723" s="23"/>
    </row>
    <row r="1724" spans="2:2" x14ac:dyDescent="0.25">
      <c r="B1724" s="23"/>
    </row>
    <row r="1725" spans="2:2" x14ac:dyDescent="0.25">
      <c r="B1725" s="23"/>
    </row>
    <row r="1726" spans="2:2" x14ac:dyDescent="0.25">
      <c r="B1726" s="23"/>
    </row>
    <row r="1727" spans="2:2" x14ac:dyDescent="0.25">
      <c r="B1727" s="23"/>
    </row>
    <row r="1728" spans="2:2" x14ac:dyDescent="0.25">
      <c r="B1728" s="23"/>
    </row>
    <row r="1729" spans="2:2" x14ac:dyDescent="0.25">
      <c r="B1729" s="23"/>
    </row>
    <row r="1730" spans="2:2" x14ac:dyDescent="0.25">
      <c r="B1730" s="23"/>
    </row>
    <row r="1731" spans="2:2" x14ac:dyDescent="0.25">
      <c r="B1731" s="23"/>
    </row>
    <row r="1732" spans="2:2" x14ac:dyDescent="0.25">
      <c r="B1732" s="23"/>
    </row>
    <row r="1733" spans="2:2" x14ac:dyDescent="0.25">
      <c r="B1733" s="23"/>
    </row>
    <row r="1734" spans="2:2" x14ac:dyDescent="0.25">
      <c r="B1734" s="23"/>
    </row>
    <row r="1735" spans="2:2" x14ac:dyDescent="0.25">
      <c r="B1735" s="23"/>
    </row>
    <row r="1736" spans="2:2" x14ac:dyDescent="0.25">
      <c r="B1736" s="23"/>
    </row>
    <row r="1737" spans="2:2" x14ac:dyDescent="0.25">
      <c r="B1737" s="23"/>
    </row>
    <row r="1738" spans="2:2" x14ac:dyDescent="0.25">
      <c r="B1738" s="23"/>
    </row>
    <row r="1739" spans="2:2" x14ac:dyDescent="0.25">
      <c r="B1739" s="23"/>
    </row>
    <row r="1740" spans="2:2" x14ac:dyDescent="0.25">
      <c r="B1740" s="23"/>
    </row>
    <row r="1741" spans="2:2" x14ac:dyDescent="0.25">
      <c r="B1741" s="23"/>
    </row>
    <row r="1742" spans="2:2" x14ac:dyDescent="0.25">
      <c r="B1742" s="23"/>
    </row>
    <row r="1743" spans="2:2" x14ac:dyDescent="0.25">
      <c r="B1743" s="23"/>
    </row>
    <row r="1744" spans="2:2" x14ac:dyDescent="0.25">
      <c r="B1744" s="23"/>
    </row>
    <row r="1745" spans="2:2" x14ac:dyDescent="0.25">
      <c r="B1745" s="23"/>
    </row>
    <row r="1746" spans="2:2" x14ac:dyDescent="0.25">
      <c r="B1746" s="23"/>
    </row>
    <row r="1747" spans="2:2" x14ac:dyDescent="0.25">
      <c r="B1747" s="23"/>
    </row>
    <row r="1748" spans="2:2" x14ac:dyDescent="0.25">
      <c r="B1748" s="23"/>
    </row>
    <row r="1749" spans="2:2" x14ac:dyDescent="0.25">
      <c r="B1749" s="23"/>
    </row>
    <row r="1750" spans="2:2" x14ac:dyDescent="0.25">
      <c r="B1750" s="23"/>
    </row>
    <row r="1751" spans="2:2" x14ac:dyDescent="0.25">
      <c r="B1751" s="23"/>
    </row>
    <row r="1752" spans="2:2" x14ac:dyDescent="0.25">
      <c r="B1752" s="23"/>
    </row>
    <row r="1753" spans="2:2" x14ac:dyDescent="0.25">
      <c r="B1753" s="23"/>
    </row>
    <row r="1754" spans="2:2" x14ac:dyDescent="0.25">
      <c r="B1754" s="23"/>
    </row>
    <row r="1755" spans="2:2" x14ac:dyDescent="0.25">
      <c r="B1755" s="23"/>
    </row>
    <row r="1756" spans="2:2" x14ac:dyDescent="0.25">
      <c r="B1756" s="23"/>
    </row>
    <row r="1757" spans="2:2" x14ac:dyDescent="0.25">
      <c r="B1757" s="23"/>
    </row>
    <row r="1758" spans="2:2" x14ac:dyDescent="0.25">
      <c r="B1758" s="23"/>
    </row>
    <row r="1759" spans="2:2" x14ac:dyDescent="0.25">
      <c r="B1759" s="23"/>
    </row>
    <row r="1760" spans="2:2" x14ac:dyDescent="0.25">
      <c r="B1760" s="23"/>
    </row>
    <row r="1761" spans="2:2" x14ac:dyDescent="0.25">
      <c r="B1761" s="23"/>
    </row>
    <row r="1762" spans="2:2" x14ac:dyDescent="0.25">
      <c r="B1762" s="23"/>
    </row>
    <row r="1763" spans="2:2" x14ac:dyDescent="0.25">
      <c r="B1763" s="23"/>
    </row>
    <row r="1764" spans="2:2" x14ac:dyDescent="0.25">
      <c r="B1764" s="23"/>
    </row>
    <row r="1765" spans="2:2" x14ac:dyDescent="0.25">
      <c r="B1765" s="23"/>
    </row>
    <row r="1766" spans="2:2" x14ac:dyDescent="0.25">
      <c r="B1766" s="23"/>
    </row>
    <row r="1767" spans="2:2" x14ac:dyDescent="0.25">
      <c r="B1767" s="23"/>
    </row>
    <row r="1768" spans="2:2" x14ac:dyDescent="0.25">
      <c r="B1768" s="23"/>
    </row>
    <row r="1769" spans="2:2" x14ac:dyDescent="0.25">
      <c r="B1769" s="23"/>
    </row>
    <row r="1770" spans="2:2" x14ac:dyDescent="0.25">
      <c r="B1770" s="23"/>
    </row>
    <row r="1771" spans="2:2" x14ac:dyDescent="0.25">
      <c r="B1771" s="23"/>
    </row>
    <row r="1772" spans="2:2" x14ac:dyDescent="0.25">
      <c r="B1772" s="23"/>
    </row>
    <row r="1773" spans="2:2" x14ac:dyDescent="0.25">
      <c r="B1773" s="23"/>
    </row>
    <row r="1774" spans="2:2" x14ac:dyDescent="0.25">
      <c r="B1774" s="23"/>
    </row>
    <row r="1775" spans="2:2" x14ac:dyDescent="0.25">
      <c r="B1775" s="23"/>
    </row>
    <row r="1776" spans="2:2" x14ac:dyDescent="0.25">
      <c r="B1776" s="23"/>
    </row>
    <row r="1777" spans="2:2" x14ac:dyDescent="0.25">
      <c r="B1777" s="23"/>
    </row>
    <row r="1778" spans="2:2" x14ac:dyDescent="0.25">
      <c r="B1778" s="23"/>
    </row>
    <row r="1779" spans="2:2" x14ac:dyDescent="0.25">
      <c r="B1779" s="23"/>
    </row>
    <row r="1780" spans="2:2" x14ac:dyDescent="0.25">
      <c r="B1780" s="23"/>
    </row>
    <row r="1781" spans="2:2" x14ac:dyDescent="0.25">
      <c r="B1781" s="23"/>
    </row>
    <row r="1782" spans="2:2" x14ac:dyDescent="0.25">
      <c r="B1782" s="23"/>
    </row>
    <row r="1783" spans="2:2" x14ac:dyDescent="0.25">
      <c r="B1783" s="23"/>
    </row>
    <row r="1784" spans="2:2" x14ac:dyDescent="0.25">
      <c r="B1784" s="23"/>
    </row>
    <row r="1785" spans="2:2" x14ac:dyDescent="0.25">
      <c r="B1785" s="23"/>
    </row>
    <row r="1786" spans="2:2" x14ac:dyDescent="0.25">
      <c r="B1786" s="23"/>
    </row>
    <row r="1787" spans="2:2" x14ac:dyDescent="0.25">
      <c r="B1787" s="23"/>
    </row>
    <row r="1788" spans="2:2" x14ac:dyDescent="0.25">
      <c r="B1788" s="23"/>
    </row>
    <row r="1789" spans="2:2" x14ac:dyDescent="0.25">
      <c r="B1789" s="23"/>
    </row>
    <row r="1790" spans="2:2" x14ac:dyDescent="0.25">
      <c r="B1790" s="23"/>
    </row>
    <row r="1791" spans="2:2" x14ac:dyDescent="0.25">
      <c r="B1791" s="23"/>
    </row>
    <row r="1792" spans="2:2" x14ac:dyDescent="0.25">
      <c r="B1792" s="23"/>
    </row>
    <row r="1793" spans="2:2" x14ac:dyDescent="0.25">
      <c r="B1793" s="23"/>
    </row>
    <row r="1794" spans="2:2" x14ac:dyDescent="0.25">
      <c r="B1794" s="23"/>
    </row>
    <row r="1795" spans="2:2" x14ac:dyDescent="0.25">
      <c r="B1795" s="23"/>
    </row>
    <row r="1796" spans="2:2" x14ac:dyDescent="0.25">
      <c r="B1796" s="23"/>
    </row>
    <row r="1797" spans="2:2" x14ac:dyDescent="0.25">
      <c r="B1797" s="23"/>
    </row>
    <row r="1798" spans="2:2" x14ac:dyDescent="0.25">
      <c r="B1798" s="23"/>
    </row>
    <row r="1799" spans="2:2" x14ac:dyDescent="0.25">
      <c r="B1799" s="23"/>
    </row>
    <row r="1800" spans="2:2" x14ac:dyDescent="0.25">
      <c r="B1800" s="23"/>
    </row>
    <row r="1801" spans="2:2" x14ac:dyDescent="0.25">
      <c r="B1801" s="23"/>
    </row>
    <row r="1802" spans="2:2" x14ac:dyDescent="0.25">
      <c r="B1802" s="23"/>
    </row>
    <row r="1803" spans="2:2" x14ac:dyDescent="0.25">
      <c r="B1803" s="23"/>
    </row>
    <row r="1804" spans="2:2" x14ac:dyDescent="0.25">
      <c r="B1804" s="23"/>
    </row>
    <row r="1805" spans="2:2" x14ac:dyDescent="0.25">
      <c r="B1805" s="23"/>
    </row>
    <row r="1806" spans="2:2" x14ac:dyDescent="0.25">
      <c r="B1806" s="23"/>
    </row>
    <row r="1807" spans="2:2" x14ac:dyDescent="0.25">
      <c r="B1807" s="23"/>
    </row>
    <row r="1808" spans="2:2" x14ac:dyDescent="0.25">
      <c r="B1808" s="23"/>
    </row>
    <row r="1809" spans="2:2" x14ac:dyDescent="0.25">
      <c r="B1809" s="23"/>
    </row>
    <row r="1810" spans="2:2" x14ac:dyDescent="0.25">
      <c r="B1810" s="23"/>
    </row>
    <row r="1811" spans="2:2" x14ac:dyDescent="0.25">
      <c r="B1811" s="23"/>
    </row>
    <row r="1812" spans="2:2" x14ac:dyDescent="0.25">
      <c r="B1812" s="23"/>
    </row>
    <row r="1813" spans="2:2" x14ac:dyDescent="0.25">
      <c r="B1813" s="23"/>
    </row>
    <row r="1814" spans="2:2" x14ac:dyDescent="0.25">
      <c r="B1814" s="23"/>
    </row>
    <row r="1815" spans="2:2" x14ac:dyDescent="0.25">
      <c r="B1815" s="23"/>
    </row>
    <row r="1816" spans="2:2" x14ac:dyDescent="0.25">
      <c r="B1816" s="23"/>
    </row>
    <row r="1817" spans="2:2" x14ac:dyDescent="0.25">
      <c r="B1817" s="23"/>
    </row>
    <row r="1818" spans="2:2" x14ac:dyDescent="0.25">
      <c r="B1818" s="23"/>
    </row>
    <row r="1819" spans="2:2" x14ac:dyDescent="0.25">
      <c r="B1819" s="23"/>
    </row>
    <row r="1820" spans="2:2" x14ac:dyDescent="0.25">
      <c r="B1820" s="23"/>
    </row>
    <row r="1821" spans="2:2" x14ac:dyDescent="0.25">
      <c r="B1821" s="23"/>
    </row>
    <row r="1822" spans="2:2" x14ac:dyDescent="0.25">
      <c r="B1822" s="23"/>
    </row>
    <row r="1823" spans="2:2" x14ac:dyDescent="0.25">
      <c r="B1823" s="23"/>
    </row>
    <row r="1824" spans="2:2" x14ac:dyDescent="0.25">
      <c r="B1824" s="23"/>
    </row>
    <row r="1825" spans="2:2" x14ac:dyDescent="0.25">
      <c r="B1825" s="23"/>
    </row>
    <row r="1826" spans="2:2" x14ac:dyDescent="0.25">
      <c r="B1826" s="23"/>
    </row>
    <row r="1827" spans="2:2" x14ac:dyDescent="0.25">
      <c r="B1827" s="23"/>
    </row>
    <row r="1828" spans="2:2" x14ac:dyDescent="0.25">
      <c r="B1828" s="23"/>
    </row>
    <row r="1829" spans="2:2" x14ac:dyDescent="0.25">
      <c r="B1829" s="23"/>
    </row>
    <row r="1830" spans="2:2" x14ac:dyDescent="0.25">
      <c r="B1830" s="23"/>
    </row>
    <row r="1831" spans="2:2" x14ac:dyDescent="0.25">
      <c r="B1831" s="23"/>
    </row>
    <row r="1832" spans="2:2" x14ac:dyDescent="0.25">
      <c r="B1832" s="23"/>
    </row>
    <row r="1833" spans="2:2" x14ac:dyDescent="0.25">
      <c r="B1833" s="23"/>
    </row>
    <row r="1834" spans="2:2" x14ac:dyDescent="0.25">
      <c r="B1834" s="23"/>
    </row>
    <row r="1835" spans="2:2" x14ac:dyDescent="0.25">
      <c r="B1835" s="23"/>
    </row>
    <row r="1836" spans="2:2" x14ac:dyDescent="0.25">
      <c r="B1836" s="23"/>
    </row>
    <row r="1837" spans="2:2" x14ac:dyDescent="0.25">
      <c r="B1837" s="23"/>
    </row>
    <row r="1838" spans="2:2" x14ac:dyDescent="0.25">
      <c r="B1838" s="23"/>
    </row>
    <row r="1839" spans="2:2" x14ac:dyDescent="0.25">
      <c r="B1839" s="23"/>
    </row>
    <row r="1840" spans="2:2" x14ac:dyDescent="0.25">
      <c r="B1840" s="23"/>
    </row>
    <row r="1841" spans="2:2" x14ac:dyDescent="0.25">
      <c r="B1841" s="23"/>
    </row>
    <row r="1842" spans="2:2" x14ac:dyDescent="0.25">
      <c r="B1842" s="23"/>
    </row>
    <row r="1843" spans="2:2" x14ac:dyDescent="0.25">
      <c r="B1843" s="23"/>
    </row>
    <row r="1844" spans="2:2" x14ac:dyDescent="0.25">
      <c r="B1844" s="23"/>
    </row>
    <row r="1845" spans="2:2" x14ac:dyDescent="0.25">
      <c r="B1845" s="23"/>
    </row>
    <row r="1846" spans="2:2" x14ac:dyDescent="0.25">
      <c r="B1846" s="23"/>
    </row>
    <row r="1847" spans="2:2" x14ac:dyDescent="0.25">
      <c r="B1847" s="23"/>
    </row>
    <row r="1848" spans="2:2" x14ac:dyDescent="0.25">
      <c r="B1848" s="23"/>
    </row>
    <row r="1849" spans="2:2" x14ac:dyDescent="0.25">
      <c r="B1849" s="23"/>
    </row>
    <row r="1850" spans="2:2" x14ac:dyDescent="0.25">
      <c r="B1850" s="23"/>
    </row>
    <row r="1851" spans="2:2" x14ac:dyDescent="0.25">
      <c r="B1851" s="23"/>
    </row>
    <row r="1852" spans="2:2" x14ac:dyDescent="0.25">
      <c r="B1852" s="23"/>
    </row>
    <row r="1853" spans="2:2" x14ac:dyDescent="0.25">
      <c r="B1853" s="23"/>
    </row>
    <row r="1854" spans="2:2" x14ac:dyDescent="0.25">
      <c r="B1854" s="23"/>
    </row>
    <row r="1855" spans="2:2" x14ac:dyDescent="0.25">
      <c r="B1855" s="23"/>
    </row>
    <row r="1856" spans="2:2" x14ac:dyDescent="0.25">
      <c r="B1856" s="23"/>
    </row>
    <row r="1857" spans="2:2" x14ac:dyDescent="0.25">
      <c r="B1857" s="23"/>
    </row>
    <row r="1858" spans="2:2" x14ac:dyDescent="0.25">
      <c r="B1858" s="23"/>
    </row>
    <row r="1859" spans="2:2" x14ac:dyDescent="0.25">
      <c r="B1859" s="23"/>
    </row>
    <row r="1860" spans="2:2" x14ac:dyDescent="0.25">
      <c r="B1860" s="23"/>
    </row>
    <row r="1861" spans="2:2" x14ac:dyDescent="0.25">
      <c r="B1861" s="23"/>
    </row>
    <row r="1862" spans="2:2" x14ac:dyDescent="0.25">
      <c r="B1862" s="23"/>
    </row>
    <row r="1863" spans="2:2" x14ac:dyDescent="0.25">
      <c r="B1863" s="23"/>
    </row>
    <row r="1864" spans="2:2" x14ac:dyDescent="0.25">
      <c r="B1864" s="23"/>
    </row>
    <row r="1865" spans="2:2" x14ac:dyDescent="0.25">
      <c r="B1865" s="23"/>
    </row>
    <row r="1866" spans="2:2" x14ac:dyDescent="0.25">
      <c r="B1866" s="23"/>
    </row>
    <row r="1867" spans="2:2" x14ac:dyDescent="0.25">
      <c r="B1867" s="23"/>
    </row>
    <row r="1868" spans="2:2" x14ac:dyDescent="0.25">
      <c r="B1868" s="23"/>
    </row>
    <row r="1869" spans="2:2" x14ac:dyDescent="0.25">
      <c r="B1869" s="23"/>
    </row>
    <row r="1870" spans="2:2" x14ac:dyDescent="0.25">
      <c r="B1870" s="23"/>
    </row>
    <row r="1871" spans="2:2" x14ac:dyDescent="0.25">
      <c r="B1871" s="23"/>
    </row>
    <row r="1872" spans="2:2" x14ac:dyDescent="0.25">
      <c r="B1872" s="23"/>
    </row>
    <row r="1873" spans="2:2" x14ac:dyDescent="0.25">
      <c r="B1873" s="23"/>
    </row>
    <row r="1874" spans="2:2" x14ac:dyDescent="0.25">
      <c r="B1874" s="23"/>
    </row>
    <row r="1875" spans="2:2" x14ac:dyDescent="0.25">
      <c r="B1875" s="23"/>
    </row>
    <row r="1876" spans="2:2" x14ac:dyDescent="0.25">
      <c r="B1876" s="23"/>
    </row>
    <row r="1877" spans="2:2" x14ac:dyDescent="0.25">
      <c r="B1877" s="23"/>
    </row>
    <row r="1878" spans="2:2" x14ac:dyDescent="0.25">
      <c r="B1878" s="23"/>
    </row>
    <row r="1879" spans="2:2" x14ac:dyDescent="0.25">
      <c r="B1879" s="23"/>
    </row>
    <row r="1880" spans="2:2" x14ac:dyDescent="0.25">
      <c r="B1880" s="23"/>
    </row>
    <row r="1881" spans="2:2" x14ac:dyDescent="0.25">
      <c r="B1881" s="23"/>
    </row>
    <row r="1882" spans="2:2" x14ac:dyDescent="0.25">
      <c r="B1882" s="23"/>
    </row>
    <row r="1883" spans="2:2" x14ac:dyDescent="0.25">
      <c r="B1883" s="23"/>
    </row>
    <row r="1884" spans="2:2" x14ac:dyDescent="0.25">
      <c r="B1884" s="23"/>
    </row>
    <row r="1885" spans="2:2" x14ac:dyDescent="0.25">
      <c r="B1885" s="23"/>
    </row>
    <row r="1886" spans="2:2" x14ac:dyDescent="0.25">
      <c r="B1886" s="23"/>
    </row>
    <row r="1887" spans="2:2" x14ac:dyDescent="0.25">
      <c r="B1887" s="23"/>
    </row>
    <row r="1888" spans="2:2" x14ac:dyDescent="0.25">
      <c r="B1888" s="23"/>
    </row>
    <row r="1889" spans="2:2" x14ac:dyDescent="0.25">
      <c r="B1889" s="23"/>
    </row>
    <row r="1890" spans="2:2" x14ac:dyDescent="0.25">
      <c r="B1890" s="23"/>
    </row>
    <row r="1891" spans="2:2" x14ac:dyDescent="0.25">
      <c r="B1891" s="23"/>
    </row>
    <row r="1892" spans="2:2" x14ac:dyDescent="0.25">
      <c r="B1892" s="23"/>
    </row>
    <row r="1893" spans="2:2" x14ac:dyDescent="0.25">
      <c r="B1893" s="23"/>
    </row>
    <row r="1894" spans="2:2" x14ac:dyDescent="0.25">
      <c r="B1894" s="23"/>
    </row>
    <row r="1895" spans="2:2" x14ac:dyDescent="0.25">
      <c r="B1895" s="23"/>
    </row>
    <row r="1896" spans="2:2" x14ac:dyDescent="0.25">
      <c r="B1896" s="23"/>
    </row>
    <row r="1897" spans="2:2" x14ac:dyDescent="0.25">
      <c r="B1897" s="23"/>
    </row>
    <row r="1898" spans="2:2" x14ac:dyDescent="0.25">
      <c r="B1898" s="23"/>
    </row>
    <row r="1899" spans="2:2" x14ac:dyDescent="0.25">
      <c r="B1899" s="23"/>
    </row>
    <row r="1900" spans="2:2" x14ac:dyDescent="0.25">
      <c r="B1900" s="23"/>
    </row>
    <row r="1901" spans="2:2" x14ac:dyDescent="0.25">
      <c r="B1901" s="23"/>
    </row>
    <row r="1902" spans="2:2" x14ac:dyDescent="0.25">
      <c r="B1902" s="23"/>
    </row>
    <row r="1903" spans="2:2" x14ac:dyDescent="0.25">
      <c r="B1903" s="23"/>
    </row>
    <row r="1904" spans="2:2" x14ac:dyDescent="0.25">
      <c r="B1904" s="23"/>
    </row>
    <row r="1905" spans="2:2" x14ac:dyDescent="0.25">
      <c r="B1905" s="23"/>
    </row>
    <row r="1906" spans="2:2" x14ac:dyDescent="0.25">
      <c r="B1906" s="23"/>
    </row>
    <row r="1907" spans="2:2" x14ac:dyDescent="0.25">
      <c r="B1907" s="23"/>
    </row>
    <row r="1908" spans="2:2" x14ac:dyDescent="0.25">
      <c r="B1908" s="23"/>
    </row>
    <row r="1909" spans="2:2" x14ac:dyDescent="0.25">
      <c r="B1909" s="23"/>
    </row>
    <row r="1910" spans="2:2" x14ac:dyDescent="0.25">
      <c r="B1910" s="23"/>
    </row>
    <row r="1911" spans="2:2" x14ac:dyDescent="0.25">
      <c r="B1911" s="23"/>
    </row>
    <row r="1912" spans="2:2" x14ac:dyDescent="0.25">
      <c r="B1912" s="23"/>
    </row>
    <row r="1913" spans="2:2" x14ac:dyDescent="0.25">
      <c r="B1913" s="23"/>
    </row>
    <row r="1914" spans="2:2" x14ac:dyDescent="0.25">
      <c r="B1914" s="23"/>
    </row>
    <row r="1915" spans="2:2" x14ac:dyDescent="0.25">
      <c r="B1915" s="23"/>
    </row>
    <row r="1916" spans="2:2" x14ac:dyDescent="0.25">
      <c r="B1916" s="23"/>
    </row>
    <row r="1917" spans="2:2" x14ac:dyDescent="0.25">
      <c r="B1917" s="23"/>
    </row>
    <row r="1918" spans="2:2" x14ac:dyDescent="0.25">
      <c r="B1918" s="23"/>
    </row>
    <row r="1919" spans="2:2" x14ac:dyDescent="0.25">
      <c r="B1919" s="23"/>
    </row>
    <row r="1920" spans="2:2" x14ac:dyDescent="0.25">
      <c r="B1920" s="23"/>
    </row>
    <row r="1921" spans="2:2" x14ac:dyDescent="0.25">
      <c r="B1921" s="23"/>
    </row>
    <row r="1922" spans="2:2" x14ac:dyDescent="0.25">
      <c r="B1922" s="23"/>
    </row>
    <row r="1923" spans="2:2" x14ac:dyDescent="0.25">
      <c r="B1923" s="23"/>
    </row>
    <row r="1924" spans="2:2" x14ac:dyDescent="0.25">
      <c r="B1924" s="23"/>
    </row>
    <row r="1925" spans="2:2" x14ac:dyDescent="0.25">
      <c r="B1925" s="23"/>
    </row>
    <row r="1926" spans="2:2" x14ac:dyDescent="0.25">
      <c r="B1926" s="23"/>
    </row>
    <row r="1927" spans="2:2" x14ac:dyDescent="0.25">
      <c r="B1927" s="23"/>
    </row>
    <row r="1928" spans="2:2" x14ac:dyDescent="0.25">
      <c r="B1928" s="23"/>
    </row>
    <row r="1929" spans="2:2" x14ac:dyDescent="0.25">
      <c r="B1929" s="23"/>
    </row>
    <row r="1930" spans="2:2" x14ac:dyDescent="0.25">
      <c r="B1930" s="23"/>
    </row>
    <row r="1931" spans="2:2" x14ac:dyDescent="0.25">
      <c r="B1931" s="23"/>
    </row>
    <row r="1932" spans="2:2" x14ac:dyDescent="0.25">
      <c r="B1932" s="23"/>
    </row>
    <row r="1933" spans="2:2" x14ac:dyDescent="0.25">
      <c r="B1933" s="23"/>
    </row>
    <row r="1934" spans="2:2" x14ac:dyDescent="0.25">
      <c r="B1934" s="23"/>
    </row>
    <row r="1935" spans="2:2" x14ac:dyDescent="0.25">
      <c r="B1935" s="23"/>
    </row>
    <row r="1936" spans="2:2" x14ac:dyDescent="0.25">
      <c r="B1936" s="23"/>
    </row>
    <row r="1937" spans="2:2" x14ac:dyDescent="0.25">
      <c r="B1937" s="23"/>
    </row>
    <row r="1938" spans="2:2" x14ac:dyDescent="0.25">
      <c r="B1938" s="23"/>
    </row>
    <row r="1939" spans="2:2" x14ac:dyDescent="0.25">
      <c r="B1939" s="23"/>
    </row>
    <row r="1940" spans="2:2" x14ac:dyDescent="0.25">
      <c r="B1940" s="23"/>
    </row>
    <row r="1941" spans="2:2" x14ac:dyDescent="0.25">
      <c r="B1941" s="23"/>
    </row>
    <row r="1942" spans="2:2" x14ac:dyDescent="0.25">
      <c r="B1942" s="23"/>
    </row>
    <row r="1943" spans="2:2" x14ac:dyDescent="0.25">
      <c r="B1943" s="23"/>
    </row>
    <row r="1944" spans="2:2" x14ac:dyDescent="0.25">
      <c r="B1944" s="23"/>
    </row>
    <row r="1945" spans="2:2" x14ac:dyDescent="0.25">
      <c r="B1945" s="23"/>
    </row>
    <row r="1946" spans="2:2" x14ac:dyDescent="0.25">
      <c r="B1946" s="23"/>
    </row>
    <row r="1947" spans="2:2" x14ac:dyDescent="0.25">
      <c r="B1947" s="23"/>
    </row>
    <row r="1948" spans="2:2" x14ac:dyDescent="0.25">
      <c r="B1948" s="23"/>
    </row>
    <row r="1949" spans="2:2" x14ac:dyDescent="0.25">
      <c r="B1949" s="23"/>
    </row>
    <row r="1950" spans="2:2" x14ac:dyDescent="0.25">
      <c r="B1950" s="23"/>
    </row>
    <row r="1951" spans="2:2" x14ac:dyDescent="0.25">
      <c r="B1951" s="23"/>
    </row>
    <row r="1952" spans="2:2" x14ac:dyDescent="0.25">
      <c r="B1952" s="23"/>
    </row>
    <row r="1953" spans="2:2" x14ac:dyDescent="0.25">
      <c r="B1953" s="23"/>
    </row>
    <row r="1954" spans="2:2" x14ac:dyDescent="0.25">
      <c r="B1954" s="23"/>
    </row>
    <row r="1955" spans="2:2" x14ac:dyDescent="0.25">
      <c r="B1955" s="23"/>
    </row>
    <row r="1956" spans="2:2" x14ac:dyDescent="0.25">
      <c r="B1956" s="23"/>
    </row>
    <row r="1957" spans="2:2" x14ac:dyDescent="0.25">
      <c r="B1957" s="23"/>
    </row>
    <row r="1958" spans="2:2" x14ac:dyDescent="0.25">
      <c r="B1958" s="23"/>
    </row>
    <row r="1959" spans="2:2" x14ac:dyDescent="0.25">
      <c r="B1959" s="23"/>
    </row>
    <row r="1960" spans="2:2" x14ac:dyDescent="0.25">
      <c r="B1960" s="23"/>
    </row>
    <row r="1961" spans="2:2" x14ac:dyDescent="0.25">
      <c r="B1961" s="23"/>
    </row>
    <row r="1962" spans="2:2" x14ac:dyDescent="0.25">
      <c r="B1962" s="23"/>
    </row>
    <row r="1963" spans="2:2" x14ac:dyDescent="0.25">
      <c r="B1963" s="23"/>
    </row>
    <row r="1964" spans="2:2" x14ac:dyDescent="0.25">
      <c r="B1964" s="23"/>
    </row>
    <row r="1965" spans="2:2" x14ac:dyDescent="0.25">
      <c r="B1965" s="23"/>
    </row>
    <row r="1966" spans="2:2" x14ac:dyDescent="0.25">
      <c r="B1966" s="23"/>
    </row>
    <row r="1967" spans="2:2" x14ac:dyDescent="0.25">
      <c r="B1967" s="23"/>
    </row>
    <row r="1968" spans="2:2" x14ac:dyDescent="0.25">
      <c r="B1968" s="23"/>
    </row>
    <row r="1969" spans="2:2" x14ac:dyDescent="0.25">
      <c r="B1969" s="23"/>
    </row>
    <row r="1970" spans="2:2" x14ac:dyDescent="0.25">
      <c r="B1970" s="23"/>
    </row>
    <row r="1971" spans="2:2" x14ac:dyDescent="0.25">
      <c r="B1971" s="23"/>
    </row>
    <row r="1972" spans="2:2" x14ac:dyDescent="0.25">
      <c r="B1972" s="23"/>
    </row>
    <row r="1973" spans="2:2" x14ac:dyDescent="0.25">
      <c r="B1973" s="23"/>
    </row>
    <row r="1974" spans="2:2" x14ac:dyDescent="0.25">
      <c r="B1974" s="23"/>
    </row>
    <row r="1975" spans="2:2" x14ac:dyDescent="0.25">
      <c r="B1975" s="23"/>
    </row>
    <row r="1976" spans="2:2" x14ac:dyDescent="0.25">
      <c r="B1976" s="23"/>
    </row>
    <row r="1977" spans="2:2" x14ac:dyDescent="0.25">
      <c r="B1977" s="23"/>
    </row>
    <row r="1978" spans="2:2" x14ac:dyDescent="0.25">
      <c r="B1978" s="23"/>
    </row>
    <row r="1979" spans="2:2" x14ac:dyDescent="0.25">
      <c r="B1979" s="23"/>
    </row>
    <row r="1980" spans="2:2" x14ac:dyDescent="0.25">
      <c r="B1980" s="23"/>
    </row>
    <row r="1981" spans="2:2" x14ac:dyDescent="0.25">
      <c r="B1981" s="23"/>
    </row>
    <row r="1982" spans="2:2" x14ac:dyDescent="0.25">
      <c r="B1982" s="23"/>
    </row>
    <row r="1983" spans="2:2" x14ac:dyDescent="0.25">
      <c r="B1983" s="23"/>
    </row>
    <row r="1984" spans="2:2" x14ac:dyDescent="0.25">
      <c r="B1984" s="23"/>
    </row>
    <row r="1985" spans="2:2" x14ac:dyDescent="0.25">
      <c r="B1985" s="23"/>
    </row>
    <row r="1986" spans="2:2" x14ac:dyDescent="0.25">
      <c r="B1986" s="23"/>
    </row>
    <row r="1987" spans="2:2" x14ac:dyDescent="0.25">
      <c r="B1987" s="23"/>
    </row>
    <row r="1988" spans="2:2" x14ac:dyDescent="0.25">
      <c r="B1988" s="23"/>
    </row>
    <row r="1989" spans="2:2" x14ac:dyDescent="0.25">
      <c r="B1989" s="23"/>
    </row>
    <row r="1990" spans="2:2" x14ac:dyDescent="0.25">
      <c r="B1990" s="23"/>
    </row>
    <row r="1991" spans="2:2" x14ac:dyDescent="0.25">
      <c r="B1991" s="23"/>
    </row>
    <row r="1992" spans="2:2" x14ac:dyDescent="0.25">
      <c r="B1992" s="23"/>
    </row>
    <row r="1993" spans="2:2" x14ac:dyDescent="0.25">
      <c r="B1993" s="23"/>
    </row>
    <row r="1994" spans="2:2" x14ac:dyDescent="0.25">
      <c r="B1994" s="23"/>
    </row>
    <row r="1995" spans="2:2" x14ac:dyDescent="0.25">
      <c r="B1995" s="23"/>
    </row>
    <row r="1996" spans="2:2" x14ac:dyDescent="0.25">
      <c r="B1996" s="23"/>
    </row>
    <row r="1997" spans="2:2" x14ac:dyDescent="0.25">
      <c r="B1997" s="23"/>
    </row>
    <row r="1998" spans="2:2" x14ac:dyDescent="0.25">
      <c r="B1998" s="23"/>
    </row>
    <row r="1999" spans="2:2" x14ac:dyDescent="0.25">
      <c r="B1999" s="23"/>
    </row>
    <row r="2000" spans="2:2" x14ac:dyDescent="0.25">
      <c r="B2000" s="23"/>
    </row>
    <row r="2001" spans="2:2" x14ac:dyDescent="0.25">
      <c r="B2001" s="23"/>
    </row>
    <row r="2002" spans="2:2" x14ac:dyDescent="0.25">
      <c r="B2002" s="23"/>
    </row>
    <row r="2003" spans="2:2" x14ac:dyDescent="0.25">
      <c r="B2003" s="23"/>
    </row>
    <row r="2004" spans="2:2" x14ac:dyDescent="0.25">
      <c r="B2004" s="23"/>
    </row>
    <row r="2005" spans="2:2" x14ac:dyDescent="0.25">
      <c r="B2005" s="23"/>
    </row>
    <row r="2006" spans="2:2" x14ac:dyDescent="0.25">
      <c r="B2006" s="23"/>
    </row>
    <row r="2007" spans="2:2" x14ac:dyDescent="0.25">
      <c r="B2007" s="23"/>
    </row>
    <row r="2008" spans="2:2" x14ac:dyDescent="0.25">
      <c r="B2008" s="23"/>
    </row>
    <row r="2009" spans="2:2" x14ac:dyDescent="0.25">
      <c r="B2009" s="23"/>
    </row>
    <row r="2010" spans="2:2" x14ac:dyDescent="0.25">
      <c r="B2010" s="23"/>
    </row>
    <row r="2011" spans="2:2" x14ac:dyDescent="0.25">
      <c r="B2011" s="23"/>
    </row>
    <row r="2012" spans="2:2" x14ac:dyDescent="0.25">
      <c r="B2012" s="23"/>
    </row>
    <row r="2013" spans="2:2" x14ac:dyDescent="0.25">
      <c r="B2013" s="23"/>
    </row>
    <row r="2014" spans="2:2" x14ac:dyDescent="0.25">
      <c r="B2014" s="23"/>
    </row>
    <row r="2015" spans="2:2" x14ac:dyDescent="0.25">
      <c r="B2015" s="23"/>
    </row>
    <row r="2016" spans="2:2" x14ac:dyDescent="0.25">
      <c r="B2016" s="23"/>
    </row>
    <row r="2017" spans="2:2" x14ac:dyDescent="0.25">
      <c r="B2017" s="23"/>
    </row>
    <row r="2018" spans="2:2" x14ac:dyDescent="0.25">
      <c r="B2018" s="23"/>
    </row>
    <row r="2019" spans="2:2" x14ac:dyDescent="0.25">
      <c r="B2019" s="23"/>
    </row>
    <row r="2020" spans="2:2" x14ac:dyDescent="0.25">
      <c r="B2020" s="23"/>
    </row>
    <row r="2021" spans="2:2" x14ac:dyDescent="0.25">
      <c r="B2021" s="23"/>
    </row>
    <row r="2022" spans="2:2" x14ac:dyDescent="0.25">
      <c r="B2022" s="23"/>
    </row>
    <row r="2023" spans="2:2" x14ac:dyDescent="0.25">
      <c r="B2023" s="23"/>
    </row>
    <row r="2024" spans="2:2" x14ac:dyDescent="0.25">
      <c r="B2024" s="23"/>
    </row>
    <row r="2025" spans="2:2" x14ac:dyDescent="0.25">
      <c r="B2025" s="23"/>
    </row>
    <row r="2026" spans="2:2" x14ac:dyDescent="0.25">
      <c r="B2026" s="23"/>
    </row>
    <row r="2027" spans="2:2" x14ac:dyDescent="0.25">
      <c r="B2027" s="23"/>
    </row>
    <row r="2028" spans="2:2" x14ac:dyDescent="0.25">
      <c r="B2028" s="23"/>
    </row>
    <row r="2029" spans="2:2" x14ac:dyDescent="0.25">
      <c r="B2029" s="23"/>
    </row>
    <row r="2030" spans="2:2" x14ac:dyDescent="0.25">
      <c r="B2030" s="23"/>
    </row>
    <row r="2031" spans="2:2" x14ac:dyDescent="0.25">
      <c r="B2031" s="23"/>
    </row>
    <row r="2032" spans="2:2" x14ac:dyDescent="0.25">
      <c r="B2032" s="23"/>
    </row>
    <row r="2033" spans="2:2" x14ac:dyDescent="0.25">
      <c r="B2033" s="23"/>
    </row>
    <row r="2034" spans="2:2" x14ac:dyDescent="0.25">
      <c r="B2034" s="23"/>
    </row>
    <row r="2035" spans="2:2" x14ac:dyDescent="0.25">
      <c r="B2035" s="23"/>
    </row>
    <row r="2036" spans="2:2" x14ac:dyDescent="0.25">
      <c r="B2036" s="23"/>
    </row>
    <row r="2037" spans="2:2" x14ac:dyDescent="0.25">
      <c r="B2037" s="23"/>
    </row>
    <row r="2038" spans="2:2" x14ac:dyDescent="0.25">
      <c r="B2038" s="23"/>
    </row>
    <row r="2039" spans="2:2" x14ac:dyDescent="0.25">
      <c r="B2039" s="23"/>
    </row>
    <row r="2040" spans="2:2" x14ac:dyDescent="0.25">
      <c r="B2040" s="23"/>
    </row>
    <row r="2041" spans="2:2" x14ac:dyDescent="0.25">
      <c r="B2041" s="23"/>
    </row>
    <row r="2042" spans="2:2" x14ac:dyDescent="0.25">
      <c r="B2042" s="23"/>
    </row>
    <row r="2043" spans="2:2" x14ac:dyDescent="0.25">
      <c r="B2043" s="23"/>
    </row>
    <row r="2044" spans="2:2" x14ac:dyDescent="0.25">
      <c r="B2044" s="23"/>
    </row>
    <row r="2045" spans="2:2" x14ac:dyDescent="0.25">
      <c r="B2045" s="23"/>
    </row>
    <row r="2046" spans="2:2" x14ac:dyDescent="0.25">
      <c r="B2046" s="23"/>
    </row>
    <row r="2047" spans="2:2" x14ac:dyDescent="0.25">
      <c r="B2047" s="23"/>
    </row>
    <row r="2048" spans="2:2" x14ac:dyDescent="0.25">
      <c r="B2048" s="23"/>
    </row>
    <row r="2049" spans="2:2" x14ac:dyDescent="0.25">
      <c r="B2049" s="23"/>
    </row>
    <row r="2050" spans="2:2" x14ac:dyDescent="0.25">
      <c r="B2050" s="23"/>
    </row>
    <row r="2051" spans="2:2" x14ac:dyDescent="0.25">
      <c r="B2051" s="23"/>
    </row>
    <row r="2052" spans="2:2" x14ac:dyDescent="0.25">
      <c r="B2052" s="23"/>
    </row>
    <row r="2053" spans="2:2" x14ac:dyDescent="0.25">
      <c r="B2053" s="23"/>
    </row>
    <row r="2054" spans="2:2" x14ac:dyDescent="0.25">
      <c r="B2054" s="23"/>
    </row>
    <row r="2055" spans="2:2" x14ac:dyDescent="0.25">
      <c r="B2055" s="23"/>
    </row>
    <row r="2056" spans="2:2" x14ac:dyDescent="0.25">
      <c r="B2056" s="23"/>
    </row>
    <row r="2057" spans="2:2" x14ac:dyDescent="0.25">
      <c r="B2057" s="23"/>
    </row>
    <row r="2058" spans="2:2" x14ac:dyDescent="0.25">
      <c r="B2058" s="23"/>
    </row>
    <row r="2059" spans="2:2" x14ac:dyDescent="0.25">
      <c r="B2059" s="23"/>
    </row>
    <row r="2060" spans="2:2" x14ac:dyDescent="0.25">
      <c r="B2060" s="23"/>
    </row>
    <row r="2061" spans="2:2" x14ac:dyDescent="0.25">
      <c r="B2061" s="23"/>
    </row>
    <row r="2062" spans="2:2" x14ac:dyDescent="0.25">
      <c r="B2062" s="23"/>
    </row>
    <row r="2063" spans="2:2" x14ac:dyDescent="0.25">
      <c r="B2063" s="23"/>
    </row>
    <row r="2064" spans="2:2" x14ac:dyDescent="0.25">
      <c r="B2064" s="23"/>
    </row>
    <row r="2065" spans="2:2" x14ac:dyDescent="0.25">
      <c r="B2065" s="23"/>
    </row>
    <row r="2066" spans="2:2" x14ac:dyDescent="0.25">
      <c r="B2066" s="23"/>
    </row>
    <row r="2067" spans="2:2" x14ac:dyDescent="0.25">
      <c r="B2067" s="23"/>
    </row>
    <row r="2068" spans="2:2" x14ac:dyDescent="0.25">
      <c r="B2068" s="23"/>
    </row>
    <row r="2069" spans="2:2" x14ac:dyDescent="0.25">
      <c r="B2069" s="23"/>
    </row>
    <row r="2070" spans="2:2" x14ac:dyDescent="0.25">
      <c r="B2070" s="23"/>
    </row>
    <row r="2071" spans="2:2" x14ac:dyDescent="0.25">
      <c r="B2071" s="23"/>
    </row>
    <row r="2072" spans="2:2" x14ac:dyDescent="0.25">
      <c r="B2072" s="23"/>
    </row>
    <row r="2073" spans="2:2" x14ac:dyDescent="0.25">
      <c r="B2073" s="23"/>
    </row>
    <row r="2074" spans="2:2" x14ac:dyDescent="0.25">
      <c r="B2074" s="23"/>
    </row>
    <row r="2075" spans="2:2" x14ac:dyDescent="0.25">
      <c r="B2075" s="23"/>
    </row>
    <row r="2076" spans="2:2" x14ac:dyDescent="0.25">
      <c r="B2076" s="23"/>
    </row>
    <row r="2077" spans="2:2" x14ac:dyDescent="0.25">
      <c r="B2077" s="23"/>
    </row>
    <row r="2078" spans="2:2" x14ac:dyDescent="0.25">
      <c r="B2078" s="23"/>
    </row>
    <row r="2079" spans="2:2" x14ac:dyDescent="0.25">
      <c r="B2079" s="23"/>
    </row>
    <row r="2080" spans="2:2" x14ac:dyDescent="0.25">
      <c r="B2080" s="23"/>
    </row>
    <row r="2081" spans="2:2" x14ac:dyDescent="0.25">
      <c r="B2081" s="23"/>
    </row>
    <row r="2082" spans="2:2" x14ac:dyDescent="0.25">
      <c r="B2082" s="23"/>
    </row>
    <row r="2083" spans="2:2" x14ac:dyDescent="0.25">
      <c r="B2083" s="23"/>
    </row>
    <row r="2084" spans="2:2" x14ac:dyDescent="0.25">
      <c r="B2084" s="23"/>
    </row>
    <row r="2085" spans="2:2" x14ac:dyDescent="0.25">
      <c r="B2085" s="23"/>
    </row>
    <row r="2086" spans="2:2" x14ac:dyDescent="0.25">
      <c r="B2086" s="23"/>
    </row>
    <row r="2087" spans="2:2" x14ac:dyDescent="0.25">
      <c r="B2087" s="23"/>
    </row>
    <row r="2088" spans="2:2" x14ac:dyDescent="0.25">
      <c r="B2088" s="23"/>
    </row>
    <row r="2089" spans="2:2" x14ac:dyDescent="0.25">
      <c r="B2089" s="23"/>
    </row>
    <row r="2090" spans="2:2" x14ac:dyDescent="0.25">
      <c r="B2090" s="23"/>
    </row>
    <row r="2091" spans="2:2" x14ac:dyDescent="0.25">
      <c r="B2091" s="23"/>
    </row>
    <row r="2092" spans="2:2" x14ac:dyDescent="0.25">
      <c r="B2092" s="23"/>
    </row>
    <row r="2093" spans="2:2" x14ac:dyDescent="0.25">
      <c r="B2093" s="23"/>
    </row>
    <row r="2094" spans="2:2" x14ac:dyDescent="0.25">
      <c r="B2094" s="23"/>
    </row>
    <row r="2095" spans="2:2" x14ac:dyDescent="0.25">
      <c r="B2095" s="23"/>
    </row>
    <row r="2096" spans="2:2" x14ac:dyDescent="0.25">
      <c r="B2096" s="23"/>
    </row>
    <row r="2097" spans="2:2" x14ac:dyDescent="0.25">
      <c r="B2097" s="23"/>
    </row>
    <row r="2098" spans="2:2" x14ac:dyDescent="0.25">
      <c r="B2098" s="23"/>
    </row>
    <row r="2099" spans="2:2" x14ac:dyDescent="0.25">
      <c r="B2099" s="23"/>
    </row>
    <row r="2100" spans="2:2" x14ac:dyDescent="0.25">
      <c r="B2100" s="23"/>
    </row>
    <row r="2101" spans="2:2" x14ac:dyDescent="0.25">
      <c r="B2101" s="23"/>
    </row>
    <row r="2102" spans="2:2" x14ac:dyDescent="0.25">
      <c r="B2102" s="23"/>
    </row>
    <row r="2103" spans="2:2" x14ac:dyDescent="0.25">
      <c r="B2103" s="23"/>
    </row>
    <row r="2104" spans="2:2" x14ac:dyDescent="0.25">
      <c r="B2104" s="23"/>
    </row>
    <row r="2105" spans="2:2" x14ac:dyDescent="0.25">
      <c r="B2105" s="23"/>
    </row>
    <row r="2106" spans="2:2" x14ac:dyDescent="0.25">
      <c r="B2106" s="23"/>
    </row>
    <row r="2107" spans="2:2" x14ac:dyDescent="0.25">
      <c r="B2107" s="23"/>
    </row>
    <row r="2108" spans="2:2" x14ac:dyDescent="0.25">
      <c r="B2108" s="23"/>
    </row>
    <row r="2109" spans="2:2" x14ac:dyDescent="0.25">
      <c r="B2109" s="23"/>
    </row>
    <row r="2110" spans="2:2" x14ac:dyDescent="0.25">
      <c r="B2110" s="23"/>
    </row>
    <row r="2111" spans="2:2" x14ac:dyDescent="0.25">
      <c r="B2111" s="23"/>
    </row>
    <row r="2112" spans="2:2" x14ac:dyDescent="0.25">
      <c r="B2112" s="23"/>
    </row>
    <row r="2113" spans="2:2" x14ac:dyDescent="0.25">
      <c r="B2113" s="23"/>
    </row>
    <row r="2114" spans="2:2" x14ac:dyDescent="0.25">
      <c r="B2114" s="23"/>
    </row>
    <row r="2115" spans="2:2" x14ac:dyDescent="0.25">
      <c r="B2115" s="23"/>
    </row>
    <row r="2116" spans="2:2" x14ac:dyDescent="0.25">
      <c r="B2116" s="23"/>
    </row>
    <row r="2117" spans="2:2" x14ac:dyDescent="0.25">
      <c r="B2117" s="23"/>
    </row>
    <row r="2118" spans="2:2" x14ac:dyDescent="0.25">
      <c r="B2118" s="23"/>
    </row>
    <row r="2119" spans="2:2" x14ac:dyDescent="0.25">
      <c r="B2119" s="23"/>
    </row>
    <row r="2120" spans="2:2" x14ac:dyDescent="0.25">
      <c r="B2120" s="23"/>
    </row>
    <row r="2121" spans="2:2" x14ac:dyDescent="0.25">
      <c r="B2121" s="23"/>
    </row>
    <row r="2122" spans="2:2" x14ac:dyDescent="0.25">
      <c r="B2122" s="23"/>
    </row>
    <row r="2123" spans="2:2" x14ac:dyDescent="0.25">
      <c r="B2123" s="23"/>
    </row>
    <row r="2124" spans="2:2" x14ac:dyDescent="0.25">
      <c r="B2124" s="23"/>
    </row>
    <row r="2125" spans="2:2" x14ac:dyDescent="0.25">
      <c r="B2125" s="23"/>
    </row>
    <row r="2126" spans="2:2" x14ac:dyDescent="0.25">
      <c r="B2126" s="23"/>
    </row>
    <row r="2127" spans="2:2" x14ac:dyDescent="0.25">
      <c r="B2127" s="23"/>
    </row>
    <row r="2128" spans="2:2" x14ac:dyDescent="0.25">
      <c r="B2128" s="23"/>
    </row>
    <row r="2129" spans="2:2" x14ac:dyDescent="0.25">
      <c r="B2129" s="23"/>
    </row>
    <row r="2130" spans="2:2" x14ac:dyDescent="0.25">
      <c r="B2130" s="23"/>
    </row>
    <row r="2131" spans="2:2" x14ac:dyDescent="0.25">
      <c r="B2131" s="23"/>
    </row>
    <row r="2132" spans="2:2" x14ac:dyDescent="0.25">
      <c r="B2132" s="23"/>
    </row>
    <row r="2133" spans="2:2" x14ac:dyDescent="0.25">
      <c r="B2133" s="23"/>
    </row>
    <row r="2134" spans="2:2" x14ac:dyDescent="0.25">
      <c r="B2134" s="23"/>
    </row>
    <row r="2135" spans="2:2" x14ac:dyDescent="0.25">
      <c r="B2135" s="23"/>
    </row>
    <row r="2136" spans="2:2" x14ac:dyDescent="0.25">
      <c r="B2136" s="23"/>
    </row>
    <row r="2137" spans="2:2" x14ac:dyDescent="0.25">
      <c r="B2137" s="23"/>
    </row>
    <row r="2138" spans="2:2" x14ac:dyDescent="0.25">
      <c r="B2138" s="23"/>
    </row>
    <row r="2139" spans="2:2" x14ac:dyDescent="0.25">
      <c r="B2139" s="23"/>
    </row>
    <row r="2140" spans="2:2" x14ac:dyDescent="0.25">
      <c r="B2140" s="23"/>
    </row>
    <row r="2141" spans="2:2" x14ac:dyDescent="0.25">
      <c r="B2141" s="23"/>
    </row>
    <row r="2142" spans="2:2" x14ac:dyDescent="0.25">
      <c r="B2142" s="23"/>
    </row>
    <row r="2143" spans="2:2" x14ac:dyDescent="0.25">
      <c r="B2143" s="23"/>
    </row>
    <row r="2144" spans="2:2" x14ac:dyDescent="0.25">
      <c r="B2144" s="23"/>
    </row>
    <row r="2145" spans="2:2" x14ac:dyDescent="0.25">
      <c r="B2145" s="23"/>
    </row>
    <row r="2146" spans="2:2" x14ac:dyDescent="0.25">
      <c r="B2146" s="23"/>
    </row>
    <row r="2147" spans="2:2" x14ac:dyDescent="0.25">
      <c r="B2147" s="23"/>
    </row>
    <row r="2148" spans="2:2" x14ac:dyDescent="0.25">
      <c r="B2148" s="23"/>
    </row>
    <row r="2149" spans="2:2" x14ac:dyDescent="0.25">
      <c r="B2149" s="23"/>
    </row>
    <row r="2150" spans="2:2" x14ac:dyDescent="0.25">
      <c r="B2150" s="23"/>
    </row>
    <row r="2151" spans="2:2" x14ac:dyDescent="0.25">
      <c r="B2151" s="23"/>
    </row>
    <row r="2152" spans="2:2" x14ac:dyDescent="0.25">
      <c r="B2152" s="23"/>
    </row>
    <row r="2153" spans="2:2" x14ac:dyDescent="0.25">
      <c r="B2153" s="23"/>
    </row>
    <row r="2154" spans="2:2" x14ac:dyDescent="0.25">
      <c r="B2154" s="23"/>
    </row>
    <row r="2155" spans="2:2" x14ac:dyDescent="0.25">
      <c r="B2155" s="23"/>
    </row>
    <row r="2156" spans="2:2" x14ac:dyDescent="0.25">
      <c r="B2156" s="23"/>
    </row>
    <row r="2157" spans="2:2" x14ac:dyDescent="0.25">
      <c r="B2157" s="23"/>
    </row>
    <row r="2158" spans="2:2" x14ac:dyDescent="0.25">
      <c r="B2158" s="23"/>
    </row>
    <row r="2159" spans="2:2" x14ac:dyDescent="0.25">
      <c r="B2159" s="23"/>
    </row>
    <row r="2160" spans="2:2" x14ac:dyDescent="0.25">
      <c r="B2160" s="23"/>
    </row>
    <row r="2161" spans="2:2" x14ac:dyDescent="0.25">
      <c r="B2161" s="23"/>
    </row>
    <row r="2162" spans="2:2" x14ac:dyDescent="0.25">
      <c r="B2162" s="23"/>
    </row>
    <row r="2163" spans="2:2" x14ac:dyDescent="0.25">
      <c r="B2163" s="23"/>
    </row>
    <row r="2164" spans="2:2" x14ac:dyDescent="0.25">
      <c r="B2164" s="23"/>
    </row>
    <row r="2165" spans="2:2" x14ac:dyDescent="0.25">
      <c r="B2165" s="23"/>
    </row>
    <row r="2166" spans="2:2" x14ac:dyDescent="0.25">
      <c r="B2166" s="23"/>
    </row>
    <row r="2167" spans="2:2" x14ac:dyDescent="0.25">
      <c r="B2167" s="23"/>
    </row>
    <row r="2168" spans="2:2" x14ac:dyDescent="0.25">
      <c r="B2168" s="23"/>
    </row>
    <row r="2169" spans="2:2" x14ac:dyDescent="0.25">
      <c r="B2169" s="23"/>
    </row>
    <row r="2170" spans="2:2" x14ac:dyDescent="0.25">
      <c r="B2170" s="23"/>
    </row>
    <row r="2171" spans="2:2" x14ac:dyDescent="0.25">
      <c r="B2171" s="23"/>
    </row>
    <row r="2172" spans="2:2" x14ac:dyDescent="0.25">
      <c r="B2172" s="23"/>
    </row>
    <row r="2173" spans="2:2" x14ac:dyDescent="0.25">
      <c r="B2173" s="23"/>
    </row>
    <row r="2174" spans="2:2" x14ac:dyDescent="0.25">
      <c r="B2174" s="23"/>
    </row>
    <row r="2175" spans="2:2" x14ac:dyDescent="0.25">
      <c r="B2175" s="23"/>
    </row>
    <row r="2176" spans="2:2" x14ac:dyDescent="0.25">
      <c r="B2176" s="23"/>
    </row>
    <row r="2177" spans="2:2" x14ac:dyDescent="0.25">
      <c r="B2177" s="23"/>
    </row>
    <row r="2178" spans="2:2" x14ac:dyDescent="0.25">
      <c r="B2178" s="23"/>
    </row>
    <row r="2179" spans="2:2" x14ac:dyDescent="0.25">
      <c r="B2179" s="23"/>
    </row>
    <row r="2180" spans="2:2" x14ac:dyDescent="0.25">
      <c r="B2180" s="23"/>
    </row>
    <row r="2181" spans="2:2" x14ac:dyDescent="0.25">
      <c r="B2181" s="23"/>
    </row>
    <row r="2182" spans="2:2" x14ac:dyDescent="0.25">
      <c r="B2182" s="23"/>
    </row>
    <row r="2183" spans="2:2" x14ac:dyDescent="0.25">
      <c r="B2183" s="23"/>
    </row>
    <row r="2184" spans="2:2" x14ac:dyDescent="0.25">
      <c r="B2184" s="23"/>
    </row>
    <row r="2185" spans="2:2" x14ac:dyDescent="0.25">
      <c r="B2185" s="23"/>
    </row>
    <row r="2186" spans="2:2" x14ac:dyDescent="0.25">
      <c r="B2186" s="23"/>
    </row>
    <row r="2187" spans="2:2" x14ac:dyDescent="0.25">
      <c r="B2187" s="23"/>
    </row>
    <row r="2188" spans="2:2" x14ac:dyDescent="0.25">
      <c r="B2188" s="23"/>
    </row>
    <row r="2189" spans="2:2" x14ac:dyDescent="0.25">
      <c r="B2189" s="23"/>
    </row>
    <row r="2190" spans="2:2" x14ac:dyDescent="0.25">
      <c r="B2190" s="23"/>
    </row>
    <row r="2191" spans="2:2" x14ac:dyDescent="0.25">
      <c r="B2191" s="23"/>
    </row>
    <row r="2192" spans="2:2" x14ac:dyDescent="0.25">
      <c r="B2192" s="23"/>
    </row>
    <row r="2193" spans="2:2" x14ac:dyDescent="0.25">
      <c r="B2193" s="23"/>
    </row>
    <row r="2194" spans="2:2" x14ac:dyDescent="0.25">
      <c r="B2194" s="23"/>
    </row>
    <row r="2195" spans="2:2" x14ac:dyDescent="0.25">
      <c r="B2195" s="23"/>
    </row>
    <row r="2196" spans="2:2" x14ac:dyDescent="0.25">
      <c r="B2196" s="23"/>
    </row>
    <row r="2197" spans="2:2" x14ac:dyDescent="0.25">
      <c r="B2197" s="23"/>
    </row>
    <row r="2198" spans="2:2" x14ac:dyDescent="0.25">
      <c r="B2198" s="23"/>
    </row>
    <row r="2199" spans="2:2" x14ac:dyDescent="0.25">
      <c r="B2199" s="23"/>
    </row>
    <row r="2200" spans="2:2" x14ac:dyDescent="0.25">
      <c r="B2200" s="23"/>
    </row>
    <row r="2201" spans="2:2" x14ac:dyDescent="0.25">
      <c r="B2201" s="23"/>
    </row>
    <row r="2202" spans="2:2" x14ac:dyDescent="0.25">
      <c r="B2202" s="23"/>
    </row>
    <row r="2203" spans="2:2" x14ac:dyDescent="0.25">
      <c r="B2203" s="23"/>
    </row>
    <row r="2204" spans="2:2" x14ac:dyDescent="0.25">
      <c r="B2204" s="23"/>
    </row>
    <row r="2205" spans="2:2" x14ac:dyDescent="0.25">
      <c r="B2205" s="23"/>
    </row>
    <row r="2206" spans="2:2" x14ac:dyDescent="0.25">
      <c r="B2206" s="23"/>
    </row>
    <row r="2207" spans="2:2" x14ac:dyDescent="0.25">
      <c r="B2207" s="23"/>
    </row>
    <row r="2208" spans="2:2" x14ac:dyDescent="0.25">
      <c r="B2208" s="23"/>
    </row>
    <row r="2209" spans="2:2" x14ac:dyDescent="0.25">
      <c r="B2209" s="23"/>
    </row>
    <row r="2210" spans="2:2" x14ac:dyDescent="0.25">
      <c r="B2210" s="23"/>
    </row>
    <row r="2211" spans="2:2" x14ac:dyDescent="0.25">
      <c r="B2211" s="23"/>
    </row>
    <row r="2212" spans="2:2" x14ac:dyDescent="0.25">
      <c r="B2212" s="23"/>
    </row>
    <row r="2213" spans="2:2" x14ac:dyDescent="0.25">
      <c r="B2213" s="23"/>
    </row>
    <row r="2214" spans="2:2" x14ac:dyDescent="0.25">
      <c r="B2214" s="23"/>
    </row>
    <row r="2215" spans="2:2" x14ac:dyDescent="0.25">
      <c r="B2215" s="23"/>
    </row>
    <row r="2216" spans="2:2" x14ac:dyDescent="0.25">
      <c r="B2216" s="23"/>
    </row>
    <row r="2217" spans="2:2" x14ac:dyDescent="0.25">
      <c r="B2217" s="23"/>
    </row>
    <row r="2218" spans="2:2" x14ac:dyDescent="0.25">
      <c r="B2218" s="23"/>
    </row>
    <row r="2219" spans="2:2" x14ac:dyDescent="0.25">
      <c r="B2219" s="23"/>
    </row>
    <row r="2220" spans="2:2" x14ac:dyDescent="0.25">
      <c r="B2220" s="23"/>
    </row>
    <row r="2221" spans="2:2" x14ac:dyDescent="0.25">
      <c r="B2221" s="23"/>
    </row>
    <row r="2222" spans="2:2" x14ac:dyDescent="0.25">
      <c r="B2222" s="23"/>
    </row>
    <row r="2223" spans="2:2" x14ac:dyDescent="0.25">
      <c r="B2223" s="23"/>
    </row>
    <row r="2224" spans="2:2" x14ac:dyDescent="0.25">
      <c r="B2224" s="23"/>
    </row>
    <row r="2225" spans="2:2" x14ac:dyDescent="0.25">
      <c r="B2225" s="23"/>
    </row>
    <row r="2226" spans="2:2" x14ac:dyDescent="0.25">
      <c r="B2226" s="23"/>
    </row>
    <row r="2227" spans="2:2" x14ac:dyDescent="0.25">
      <c r="B2227" s="23"/>
    </row>
    <row r="2228" spans="2:2" x14ac:dyDescent="0.25">
      <c r="B2228" s="23"/>
    </row>
    <row r="2229" spans="2:2" x14ac:dyDescent="0.25">
      <c r="B2229" s="23"/>
    </row>
    <row r="2230" spans="2:2" x14ac:dyDescent="0.25">
      <c r="B2230" s="23"/>
    </row>
    <row r="2231" spans="2:2" x14ac:dyDescent="0.25">
      <c r="B2231" s="23"/>
    </row>
    <row r="2232" spans="2:2" x14ac:dyDescent="0.25">
      <c r="B2232" s="23"/>
    </row>
    <row r="2233" spans="2:2" x14ac:dyDescent="0.25">
      <c r="B2233" s="23"/>
    </row>
    <row r="2234" spans="2:2" x14ac:dyDescent="0.25">
      <c r="B2234" s="23"/>
    </row>
    <row r="2235" spans="2:2" x14ac:dyDescent="0.25">
      <c r="B2235" s="23"/>
    </row>
    <row r="2236" spans="2:2" x14ac:dyDescent="0.25">
      <c r="B2236" s="23"/>
    </row>
    <row r="2237" spans="2:2" x14ac:dyDescent="0.25">
      <c r="B2237" s="23"/>
    </row>
    <row r="2238" spans="2:2" x14ac:dyDescent="0.25">
      <c r="B2238" s="23"/>
    </row>
    <row r="2239" spans="2:2" x14ac:dyDescent="0.25">
      <c r="B2239" s="23"/>
    </row>
    <row r="2240" spans="2:2" x14ac:dyDescent="0.25">
      <c r="B2240" s="23"/>
    </row>
    <row r="2241" spans="2:2" x14ac:dyDescent="0.25">
      <c r="B2241" s="23"/>
    </row>
    <row r="2242" spans="2:2" x14ac:dyDescent="0.25">
      <c r="B2242" s="23"/>
    </row>
    <row r="2243" spans="2:2" x14ac:dyDescent="0.25">
      <c r="B2243" s="23"/>
    </row>
    <row r="2244" spans="2:2" x14ac:dyDescent="0.25">
      <c r="B2244" s="23"/>
    </row>
    <row r="2245" spans="2:2" x14ac:dyDescent="0.25">
      <c r="B2245" s="23"/>
    </row>
    <row r="2246" spans="2:2" x14ac:dyDescent="0.25">
      <c r="B2246" s="23"/>
    </row>
    <row r="2247" spans="2:2" x14ac:dyDescent="0.25">
      <c r="B2247" s="23"/>
    </row>
    <row r="2248" spans="2:2" x14ac:dyDescent="0.25">
      <c r="B2248" s="23"/>
    </row>
    <row r="2249" spans="2:2" x14ac:dyDescent="0.25">
      <c r="B2249" s="23"/>
    </row>
    <row r="2250" spans="2:2" x14ac:dyDescent="0.25">
      <c r="B2250" s="23"/>
    </row>
    <row r="2251" spans="2:2" x14ac:dyDescent="0.25">
      <c r="B2251" s="23"/>
    </row>
    <row r="2252" spans="2:2" x14ac:dyDescent="0.25">
      <c r="B2252" s="23"/>
    </row>
    <row r="2253" spans="2:2" x14ac:dyDescent="0.25">
      <c r="B2253" s="23"/>
    </row>
    <row r="2254" spans="2:2" x14ac:dyDescent="0.25">
      <c r="B2254" s="23"/>
    </row>
    <row r="2255" spans="2:2" x14ac:dyDescent="0.25">
      <c r="B2255" s="23"/>
    </row>
    <row r="2256" spans="2:2" x14ac:dyDescent="0.25">
      <c r="B2256" s="23"/>
    </row>
    <row r="2257" spans="2:2" x14ac:dyDescent="0.25">
      <c r="B2257" s="23"/>
    </row>
    <row r="2258" spans="2:2" x14ac:dyDescent="0.25">
      <c r="B2258" s="23"/>
    </row>
    <row r="2259" spans="2:2" x14ac:dyDescent="0.25">
      <c r="B2259" s="23"/>
    </row>
    <row r="2260" spans="2:2" x14ac:dyDescent="0.25">
      <c r="B2260" s="23"/>
    </row>
    <row r="2261" spans="2:2" x14ac:dyDescent="0.25">
      <c r="B2261" s="23"/>
    </row>
    <row r="2262" spans="2:2" x14ac:dyDescent="0.25">
      <c r="B2262" s="23"/>
    </row>
    <row r="2263" spans="2:2" x14ac:dyDescent="0.25">
      <c r="B2263" s="23"/>
    </row>
    <row r="2264" spans="2:2" x14ac:dyDescent="0.25">
      <c r="B2264" s="23"/>
    </row>
    <row r="2265" spans="2:2" x14ac:dyDescent="0.25">
      <c r="B2265" s="23"/>
    </row>
    <row r="2266" spans="2:2" x14ac:dyDescent="0.25">
      <c r="B2266" s="23"/>
    </row>
    <row r="2267" spans="2:2" x14ac:dyDescent="0.25">
      <c r="B2267" s="23"/>
    </row>
    <row r="2268" spans="2:2" x14ac:dyDescent="0.25">
      <c r="B2268" s="23"/>
    </row>
    <row r="2269" spans="2:2" x14ac:dyDescent="0.25">
      <c r="B2269" s="23"/>
    </row>
    <row r="2270" spans="2:2" x14ac:dyDescent="0.25">
      <c r="B2270" s="23"/>
    </row>
    <row r="2271" spans="2:2" x14ac:dyDescent="0.25">
      <c r="B2271" s="23"/>
    </row>
    <row r="2272" spans="2:2" x14ac:dyDescent="0.25">
      <c r="B2272" s="23"/>
    </row>
    <row r="2273" spans="2:2" x14ac:dyDescent="0.25">
      <c r="B2273" s="23"/>
    </row>
    <row r="2274" spans="2:2" x14ac:dyDescent="0.25">
      <c r="B2274" s="23"/>
    </row>
    <row r="2275" spans="2:2" x14ac:dyDescent="0.25">
      <c r="B2275" s="23"/>
    </row>
    <row r="2276" spans="2:2" x14ac:dyDescent="0.25">
      <c r="B2276" s="23"/>
    </row>
    <row r="2277" spans="2:2" x14ac:dyDescent="0.25">
      <c r="B2277" s="23"/>
    </row>
    <row r="2278" spans="2:2" x14ac:dyDescent="0.25">
      <c r="B2278" s="23"/>
    </row>
    <row r="2279" spans="2:2" x14ac:dyDescent="0.25">
      <c r="B2279" s="23"/>
    </row>
    <row r="2280" spans="2:2" x14ac:dyDescent="0.25">
      <c r="B2280" s="23"/>
    </row>
    <row r="2281" spans="2:2" x14ac:dyDescent="0.25">
      <c r="B2281" s="23"/>
    </row>
    <row r="2282" spans="2:2" x14ac:dyDescent="0.25">
      <c r="B2282" s="23"/>
    </row>
    <row r="2283" spans="2:2" x14ac:dyDescent="0.25">
      <c r="B2283" s="23"/>
    </row>
    <row r="2284" spans="2:2" x14ac:dyDescent="0.25">
      <c r="B2284" s="23"/>
    </row>
    <row r="2285" spans="2:2" x14ac:dyDescent="0.25">
      <c r="B2285" s="23"/>
    </row>
    <row r="2286" spans="2:2" x14ac:dyDescent="0.25">
      <c r="B2286" s="23"/>
    </row>
    <row r="2287" spans="2:2" x14ac:dyDescent="0.25">
      <c r="B2287" s="23"/>
    </row>
    <row r="2288" spans="2:2" x14ac:dyDescent="0.25">
      <c r="B2288" s="23"/>
    </row>
    <row r="2289" spans="2:2" x14ac:dyDescent="0.25">
      <c r="B2289" s="23"/>
    </row>
    <row r="2290" spans="2:2" x14ac:dyDescent="0.25">
      <c r="B2290" s="23"/>
    </row>
    <row r="2291" spans="2:2" x14ac:dyDescent="0.25">
      <c r="B2291" s="23"/>
    </row>
    <row r="2292" spans="2:2" x14ac:dyDescent="0.25">
      <c r="B2292" s="23"/>
    </row>
    <row r="2293" spans="2:2" x14ac:dyDescent="0.25">
      <c r="B2293" s="23"/>
    </row>
    <row r="2294" spans="2:2" x14ac:dyDescent="0.25">
      <c r="B2294" s="23"/>
    </row>
    <row r="2295" spans="2:2" x14ac:dyDescent="0.25">
      <c r="B2295" s="23"/>
    </row>
    <row r="2296" spans="2:2" x14ac:dyDescent="0.25">
      <c r="B2296" s="23"/>
    </row>
    <row r="2297" spans="2:2" x14ac:dyDescent="0.25">
      <c r="B2297" s="23"/>
    </row>
    <row r="2298" spans="2:2" x14ac:dyDescent="0.25">
      <c r="B2298" s="23"/>
    </row>
    <row r="2299" spans="2:2" x14ac:dyDescent="0.25">
      <c r="B2299" s="23"/>
    </row>
    <row r="2300" spans="2:2" x14ac:dyDescent="0.25">
      <c r="B2300" s="23"/>
    </row>
    <row r="2301" spans="2:2" x14ac:dyDescent="0.25">
      <c r="B2301" s="23"/>
    </row>
    <row r="2302" spans="2:2" x14ac:dyDescent="0.25">
      <c r="B2302" s="23"/>
    </row>
    <row r="2303" spans="2:2" x14ac:dyDescent="0.25">
      <c r="B2303" s="23"/>
    </row>
    <row r="2304" spans="2:2" x14ac:dyDescent="0.25">
      <c r="B2304" s="23"/>
    </row>
    <row r="2305" spans="2:2" x14ac:dyDescent="0.25">
      <c r="B2305" s="23"/>
    </row>
    <row r="2306" spans="2:2" x14ac:dyDescent="0.25">
      <c r="B2306" s="23"/>
    </row>
    <row r="2307" spans="2:2" x14ac:dyDescent="0.25">
      <c r="B2307" s="23"/>
    </row>
    <row r="2308" spans="2:2" x14ac:dyDescent="0.25">
      <c r="B2308" s="23"/>
    </row>
    <row r="2309" spans="2:2" x14ac:dyDescent="0.25">
      <c r="B2309" s="23"/>
    </row>
    <row r="2310" spans="2:2" x14ac:dyDescent="0.25">
      <c r="B2310" s="23"/>
    </row>
    <row r="2311" spans="2:2" x14ac:dyDescent="0.25">
      <c r="B2311" s="23"/>
    </row>
    <row r="2312" spans="2:2" x14ac:dyDescent="0.25">
      <c r="B2312" s="23"/>
    </row>
    <row r="2313" spans="2:2" x14ac:dyDescent="0.25">
      <c r="B2313" s="23"/>
    </row>
    <row r="2314" spans="2:2" x14ac:dyDescent="0.25">
      <c r="B2314" s="23"/>
    </row>
    <row r="2315" spans="2:2" x14ac:dyDescent="0.25">
      <c r="B2315" s="23"/>
    </row>
    <row r="2316" spans="2:2" x14ac:dyDescent="0.25">
      <c r="B2316" s="23"/>
    </row>
    <row r="2317" spans="2:2" x14ac:dyDescent="0.25">
      <c r="B2317" s="23"/>
    </row>
    <row r="2318" spans="2:2" x14ac:dyDescent="0.25">
      <c r="B2318" s="23"/>
    </row>
    <row r="2319" spans="2:2" x14ac:dyDescent="0.25">
      <c r="B2319" s="23"/>
    </row>
    <row r="2320" spans="2:2" x14ac:dyDescent="0.25">
      <c r="B2320" s="23"/>
    </row>
    <row r="2321" spans="2:2" x14ac:dyDescent="0.25">
      <c r="B2321" s="23"/>
    </row>
    <row r="2322" spans="2:2" x14ac:dyDescent="0.25">
      <c r="B2322" s="23"/>
    </row>
    <row r="2323" spans="2:2" x14ac:dyDescent="0.25">
      <c r="B2323" s="23"/>
    </row>
    <row r="2324" spans="2:2" x14ac:dyDescent="0.25">
      <c r="B2324" s="23"/>
    </row>
    <row r="2325" spans="2:2" x14ac:dyDescent="0.25">
      <c r="B2325" s="23"/>
    </row>
    <row r="2326" spans="2:2" x14ac:dyDescent="0.25">
      <c r="B2326" s="23"/>
    </row>
    <row r="2327" spans="2:2" x14ac:dyDescent="0.25">
      <c r="B2327" s="23"/>
    </row>
    <row r="2328" spans="2:2" x14ac:dyDescent="0.25">
      <c r="B2328" s="23"/>
    </row>
    <row r="2329" spans="2:2" x14ac:dyDescent="0.25">
      <c r="B2329" s="23"/>
    </row>
    <row r="2330" spans="2:2" x14ac:dyDescent="0.25">
      <c r="B2330" s="23"/>
    </row>
    <row r="2331" spans="2:2" x14ac:dyDescent="0.25">
      <c r="B2331" s="23"/>
    </row>
    <row r="2332" spans="2:2" x14ac:dyDescent="0.25">
      <c r="B2332" s="23"/>
    </row>
    <row r="2333" spans="2:2" x14ac:dyDescent="0.25">
      <c r="B2333" s="23"/>
    </row>
    <row r="2334" spans="2:2" x14ac:dyDescent="0.25">
      <c r="B2334" s="23"/>
    </row>
    <row r="2335" spans="2:2" x14ac:dyDescent="0.25">
      <c r="B2335" s="23"/>
    </row>
    <row r="2336" spans="2:2" x14ac:dyDescent="0.25">
      <c r="B2336" s="23"/>
    </row>
    <row r="2337" spans="2:2" x14ac:dyDescent="0.25">
      <c r="B2337" s="23"/>
    </row>
    <row r="2338" spans="2:2" x14ac:dyDescent="0.25">
      <c r="B2338" s="23"/>
    </row>
    <row r="2339" spans="2:2" x14ac:dyDescent="0.25">
      <c r="B2339" s="23"/>
    </row>
    <row r="2340" spans="2:2" x14ac:dyDescent="0.25">
      <c r="B2340" s="23"/>
    </row>
    <row r="2341" spans="2:2" x14ac:dyDescent="0.25">
      <c r="B2341" s="23"/>
    </row>
    <row r="2342" spans="2:2" x14ac:dyDescent="0.25">
      <c r="B2342" s="23"/>
    </row>
    <row r="2343" spans="2:2" x14ac:dyDescent="0.25">
      <c r="B2343" s="23"/>
    </row>
    <row r="2344" spans="2:2" x14ac:dyDescent="0.25">
      <c r="B2344" s="23"/>
    </row>
    <row r="2345" spans="2:2" x14ac:dyDescent="0.25">
      <c r="B2345" s="23"/>
    </row>
    <row r="2346" spans="2:2" x14ac:dyDescent="0.25">
      <c r="B2346" s="23"/>
    </row>
    <row r="2347" spans="2:2" x14ac:dyDescent="0.25">
      <c r="B2347" s="23"/>
    </row>
    <row r="2348" spans="2:2" x14ac:dyDescent="0.25">
      <c r="B2348" s="23"/>
    </row>
    <row r="2349" spans="2:2" x14ac:dyDescent="0.25">
      <c r="B2349" s="23"/>
    </row>
    <row r="2350" spans="2:2" x14ac:dyDescent="0.25">
      <c r="B2350" s="23"/>
    </row>
    <row r="2351" spans="2:2" x14ac:dyDescent="0.25">
      <c r="B2351" s="23"/>
    </row>
    <row r="2352" spans="2:2" x14ac:dyDescent="0.25">
      <c r="B2352" s="23"/>
    </row>
    <row r="2353" spans="2:2" x14ac:dyDescent="0.25">
      <c r="B2353" s="23"/>
    </row>
    <row r="2354" spans="2:2" x14ac:dyDescent="0.25">
      <c r="B2354" s="23"/>
    </row>
    <row r="2355" spans="2:2" x14ac:dyDescent="0.25">
      <c r="B2355" s="23"/>
    </row>
    <row r="2356" spans="2:2" x14ac:dyDescent="0.25">
      <c r="B2356" s="23"/>
    </row>
    <row r="2357" spans="2:2" x14ac:dyDescent="0.25">
      <c r="B2357" s="23"/>
    </row>
    <row r="2358" spans="2:2" x14ac:dyDescent="0.25">
      <c r="B2358" s="23"/>
    </row>
    <row r="2359" spans="2:2" x14ac:dyDescent="0.25">
      <c r="B2359" s="23"/>
    </row>
    <row r="2360" spans="2:2" x14ac:dyDescent="0.25">
      <c r="B2360" s="23"/>
    </row>
    <row r="2361" spans="2:2" x14ac:dyDescent="0.25">
      <c r="B2361" s="23"/>
    </row>
    <row r="2362" spans="2:2" x14ac:dyDescent="0.25">
      <c r="B2362" s="23"/>
    </row>
    <row r="2363" spans="2:2" x14ac:dyDescent="0.25">
      <c r="B2363" s="23"/>
    </row>
    <row r="2364" spans="2:2" x14ac:dyDescent="0.25">
      <c r="B2364" s="23"/>
    </row>
    <row r="2365" spans="2:2" x14ac:dyDescent="0.25">
      <c r="B2365" s="23"/>
    </row>
    <row r="2366" spans="2:2" x14ac:dyDescent="0.25">
      <c r="B2366" s="23"/>
    </row>
    <row r="2367" spans="2:2" x14ac:dyDescent="0.25">
      <c r="B2367" s="23"/>
    </row>
    <row r="2368" spans="2:2" x14ac:dyDescent="0.25">
      <c r="B2368" s="23"/>
    </row>
    <row r="2369" spans="2:2" x14ac:dyDescent="0.25">
      <c r="B2369" s="23"/>
    </row>
    <row r="2370" spans="2:2" x14ac:dyDescent="0.25">
      <c r="B2370" s="23"/>
    </row>
    <row r="2371" spans="2:2" x14ac:dyDescent="0.25">
      <c r="B2371" s="23"/>
    </row>
    <row r="2372" spans="2:2" x14ac:dyDescent="0.25">
      <c r="B2372" s="23"/>
    </row>
    <row r="2373" spans="2:2" x14ac:dyDescent="0.25">
      <c r="B2373" s="23"/>
    </row>
    <row r="2374" spans="2:2" x14ac:dyDescent="0.25">
      <c r="B2374" s="23"/>
    </row>
    <row r="2375" spans="2:2" x14ac:dyDescent="0.25">
      <c r="B2375" s="23"/>
    </row>
    <row r="2376" spans="2:2" x14ac:dyDescent="0.25">
      <c r="B2376" s="23"/>
    </row>
    <row r="2377" spans="2:2" x14ac:dyDescent="0.25">
      <c r="B2377" s="23"/>
    </row>
    <row r="2378" spans="2:2" x14ac:dyDescent="0.25">
      <c r="B2378" s="23"/>
    </row>
    <row r="2379" spans="2:2" x14ac:dyDescent="0.25">
      <c r="B2379" s="23"/>
    </row>
    <row r="2380" spans="2:2" x14ac:dyDescent="0.25">
      <c r="B2380" s="23"/>
    </row>
    <row r="2381" spans="2:2" x14ac:dyDescent="0.25">
      <c r="B2381" s="23"/>
    </row>
    <row r="2382" spans="2:2" x14ac:dyDescent="0.25">
      <c r="B2382" s="23"/>
    </row>
    <row r="2383" spans="2:2" x14ac:dyDescent="0.25">
      <c r="B2383" s="23"/>
    </row>
    <row r="2384" spans="2:2" x14ac:dyDescent="0.25">
      <c r="B2384" s="23"/>
    </row>
    <row r="2385" spans="2:2" x14ac:dyDescent="0.25">
      <c r="B2385" s="23"/>
    </row>
    <row r="2386" spans="2:2" x14ac:dyDescent="0.25">
      <c r="B2386" s="23"/>
    </row>
    <row r="2387" spans="2:2" x14ac:dyDescent="0.25">
      <c r="B2387" s="23"/>
    </row>
    <row r="2388" spans="2:2" x14ac:dyDescent="0.25">
      <c r="B2388" s="23"/>
    </row>
    <row r="2389" spans="2:2" x14ac:dyDescent="0.25">
      <c r="B2389" s="23"/>
    </row>
    <row r="2390" spans="2:2" x14ac:dyDescent="0.25">
      <c r="B2390" s="23"/>
    </row>
    <row r="2391" spans="2:2" x14ac:dyDescent="0.25">
      <c r="B2391" s="23"/>
    </row>
    <row r="2392" spans="2:2" x14ac:dyDescent="0.25">
      <c r="B2392" s="23"/>
    </row>
    <row r="2393" spans="2:2" x14ac:dyDescent="0.25">
      <c r="B2393" s="23"/>
    </row>
    <row r="2394" spans="2:2" x14ac:dyDescent="0.25">
      <c r="B2394" s="23"/>
    </row>
    <row r="2395" spans="2:2" x14ac:dyDescent="0.25">
      <c r="B2395" s="23"/>
    </row>
    <row r="2396" spans="2:2" x14ac:dyDescent="0.25">
      <c r="B2396" s="23"/>
    </row>
    <row r="2397" spans="2:2" x14ac:dyDescent="0.25">
      <c r="B2397" s="23"/>
    </row>
    <row r="2398" spans="2:2" x14ac:dyDescent="0.25">
      <c r="B2398" s="23"/>
    </row>
    <row r="2399" spans="2:2" x14ac:dyDescent="0.25">
      <c r="B2399" s="23"/>
    </row>
    <row r="2400" spans="2:2" x14ac:dyDescent="0.25">
      <c r="B2400" s="23"/>
    </row>
    <row r="2401" spans="2:2" x14ac:dyDescent="0.25">
      <c r="B2401" s="23"/>
    </row>
    <row r="2402" spans="2:2" x14ac:dyDescent="0.25">
      <c r="B2402" s="23"/>
    </row>
    <row r="2403" spans="2:2" x14ac:dyDescent="0.25">
      <c r="B2403" s="23"/>
    </row>
    <row r="2404" spans="2:2" x14ac:dyDescent="0.25">
      <c r="B2404" s="23"/>
    </row>
    <row r="2405" spans="2:2" x14ac:dyDescent="0.25">
      <c r="B2405" s="23"/>
    </row>
    <row r="2406" spans="2:2" x14ac:dyDescent="0.25">
      <c r="B2406" s="23"/>
    </row>
    <row r="2407" spans="2:2" x14ac:dyDescent="0.25">
      <c r="B2407" s="23"/>
    </row>
    <row r="2408" spans="2:2" x14ac:dyDescent="0.25">
      <c r="B2408" s="23"/>
    </row>
    <row r="2409" spans="2:2" x14ac:dyDescent="0.25">
      <c r="B2409" s="23"/>
    </row>
    <row r="2410" spans="2:2" x14ac:dyDescent="0.25">
      <c r="B2410" s="23"/>
    </row>
    <row r="2411" spans="2:2" x14ac:dyDescent="0.25">
      <c r="B2411" s="23"/>
    </row>
    <row r="2412" spans="2:2" x14ac:dyDescent="0.25">
      <c r="B2412" s="23"/>
    </row>
    <row r="2413" spans="2:2" x14ac:dyDescent="0.25">
      <c r="B2413" s="23"/>
    </row>
    <row r="2414" spans="2:2" x14ac:dyDescent="0.25">
      <c r="B2414" s="23"/>
    </row>
    <row r="2415" spans="2:2" x14ac:dyDescent="0.25">
      <c r="B2415" s="23"/>
    </row>
    <row r="2416" spans="2:2" x14ac:dyDescent="0.25">
      <c r="B2416" s="23"/>
    </row>
    <row r="2417" spans="2:2" x14ac:dyDescent="0.25">
      <c r="B2417" s="23"/>
    </row>
    <row r="2418" spans="2:2" x14ac:dyDescent="0.25">
      <c r="B2418" s="23"/>
    </row>
    <row r="2419" spans="2:2" x14ac:dyDescent="0.25">
      <c r="B2419" s="23"/>
    </row>
    <row r="2420" spans="2:2" x14ac:dyDescent="0.25">
      <c r="B2420" s="23"/>
    </row>
    <row r="2421" spans="2:2" x14ac:dyDescent="0.25">
      <c r="B2421" s="23"/>
    </row>
    <row r="2422" spans="2:2" x14ac:dyDescent="0.25">
      <c r="B2422" s="23"/>
    </row>
    <row r="2423" spans="2:2" x14ac:dyDescent="0.25">
      <c r="B2423" s="23"/>
    </row>
    <row r="2424" spans="2:2" x14ac:dyDescent="0.25">
      <c r="B2424" s="23"/>
    </row>
    <row r="2425" spans="2:2" x14ac:dyDescent="0.25">
      <c r="B2425" s="23"/>
    </row>
    <row r="2426" spans="2:2" x14ac:dyDescent="0.25">
      <c r="B2426" s="23"/>
    </row>
    <row r="2427" spans="2:2" x14ac:dyDescent="0.25">
      <c r="B2427" s="23"/>
    </row>
    <row r="2428" spans="2:2" x14ac:dyDescent="0.25">
      <c r="B2428" s="23"/>
    </row>
    <row r="2429" spans="2:2" x14ac:dyDescent="0.25">
      <c r="B2429" s="23"/>
    </row>
    <row r="2430" spans="2:2" x14ac:dyDescent="0.25">
      <c r="B2430" s="23"/>
    </row>
    <row r="2431" spans="2:2" x14ac:dyDescent="0.25">
      <c r="B2431" s="23"/>
    </row>
    <row r="2432" spans="2:2" x14ac:dyDescent="0.25">
      <c r="B2432" s="23"/>
    </row>
    <row r="2433" spans="2:2" x14ac:dyDescent="0.25">
      <c r="B2433" s="23"/>
    </row>
    <row r="2434" spans="2:2" x14ac:dyDescent="0.25">
      <c r="B2434" s="23"/>
    </row>
    <row r="2435" spans="2:2" x14ac:dyDescent="0.25">
      <c r="B2435" s="23"/>
    </row>
    <row r="2436" spans="2:2" x14ac:dyDescent="0.25">
      <c r="B2436" s="23"/>
    </row>
    <row r="2437" spans="2:2" x14ac:dyDescent="0.25">
      <c r="B2437" s="23"/>
    </row>
    <row r="2438" spans="2:2" x14ac:dyDescent="0.25">
      <c r="B2438" s="23"/>
    </row>
    <row r="2439" spans="2:2" x14ac:dyDescent="0.25">
      <c r="B2439" s="23"/>
    </row>
    <row r="2440" spans="2:2" x14ac:dyDescent="0.25">
      <c r="B2440" s="23"/>
    </row>
    <row r="2441" spans="2:2" x14ac:dyDescent="0.25">
      <c r="B2441" s="23"/>
    </row>
    <row r="2442" spans="2:2" x14ac:dyDescent="0.25">
      <c r="B2442" s="23"/>
    </row>
    <row r="2443" spans="2:2" x14ac:dyDescent="0.25">
      <c r="B2443" s="23"/>
    </row>
    <row r="2444" spans="2:2" x14ac:dyDescent="0.25">
      <c r="B2444" s="23"/>
    </row>
    <row r="2445" spans="2:2" x14ac:dyDescent="0.25">
      <c r="B2445" s="23"/>
    </row>
    <row r="2446" spans="2:2" x14ac:dyDescent="0.25">
      <c r="B2446" s="23"/>
    </row>
    <row r="2447" spans="2:2" x14ac:dyDescent="0.25">
      <c r="B2447" s="23"/>
    </row>
    <row r="2448" spans="2:2" x14ac:dyDescent="0.25">
      <c r="B2448" s="23"/>
    </row>
    <row r="2449" spans="2:2" x14ac:dyDescent="0.25">
      <c r="B2449" s="23"/>
    </row>
    <row r="2450" spans="2:2" x14ac:dyDescent="0.25">
      <c r="B2450" s="23"/>
    </row>
    <row r="2451" spans="2:2" x14ac:dyDescent="0.25">
      <c r="B2451" s="23"/>
    </row>
    <row r="2452" spans="2:2" x14ac:dyDescent="0.25">
      <c r="B2452" s="23"/>
    </row>
    <row r="2453" spans="2:2" x14ac:dyDescent="0.25">
      <c r="B2453" s="23"/>
    </row>
    <row r="2454" spans="2:2" x14ac:dyDescent="0.25">
      <c r="B2454" s="23"/>
    </row>
    <row r="2455" spans="2:2" x14ac:dyDescent="0.25">
      <c r="B2455" s="23"/>
    </row>
    <row r="2456" spans="2:2" x14ac:dyDescent="0.25">
      <c r="B2456" s="23"/>
    </row>
    <row r="2457" spans="2:2" x14ac:dyDescent="0.25">
      <c r="B2457" s="23"/>
    </row>
    <row r="2458" spans="2:2" x14ac:dyDescent="0.25">
      <c r="B2458" s="23"/>
    </row>
    <row r="2459" spans="2:2" x14ac:dyDescent="0.25">
      <c r="B2459" s="23"/>
    </row>
    <row r="2460" spans="2:2" x14ac:dyDescent="0.25">
      <c r="B2460" s="23"/>
    </row>
    <row r="2461" spans="2:2" x14ac:dyDescent="0.25">
      <c r="B2461" s="23"/>
    </row>
    <row r="2462" spans="2:2" x14ac:dyDescent="0.25">
      <c r="B2462" s="23"/>
    </row>
    <row r="2463" spans="2:2" x14ac:dyDescent="0.25">
      <c r="B2463" s="23"/>
    </row>
    <row r="2464" spans="2:2" x14ac:dyDescent="0.25">
      <c r="B2464" s="23"/>
    </row>
    <row r="2465" spans="2:2" x14ac:dyDescent="0.25">
      <c r="B2465" s="23"/>
    </row>
    <row r="2466" spans="2:2" x14ac:dyDescent="0.25">
      <c r="B2466" s="23"/>
    </row>
    <row r="2467" spans="2:2" x14ac:dyDescent="0.25">
      <c r="B2467" s="23"/>
    </row>
    <row r="2468" spans="2:2" x14ac:dyDescent="0.25">
      <c r="B2468" s="23"/>
    </row>
    <row r="2469" spans="2:2" x14ac:dyDescent="0.25">
      <c r="B2469" s="23"/>
    </row>
    <row r="2470" spans="2:2" x14ac:dyDescent="0.25">
      <c r="B2470" s="23"/>
    </row>
    <row r="2471" spans="2:2" x14ac:dyDescent="0.25">
      <c r="B2471" s="23"/>
    </row>
    <row r="2472" spans="2:2" x14ac:dyDescent="0.25">
      <c r="B2472" s="23"/>
    </row>
    <row r="2473" spans="2:2" x14ac:dyDescent="0.25">
      <c r="B2473" s="23"/>
    </row>
    <row r="2474" spans="2:2" x14ac:dyDescent="0.25">
      <c r="B2474" s="23"/>
    </row>
    <row r="2475" spans="2:2" x14ac:dyDescent="0.25">
      <c r="B2475" s="23"/>
    </row>
    <row r="2476" spans="2:2" x14ac:dyDescent="0.25">
      <c r="B2476" s="23"/>
    </row>
    <row r="2477" spans="2:2" x14ac:dyDescent="0.25">
      <c r="B2477" s="23"/>
    </row>
    <row r="2478" spans="2:2" x14ac:dyDescent="0.25">
      <c r="B2478" s="23"/>
    </row>
    <row r="2479" spans="2:2" x14ac:dyDescent="0.25">
      <c r="B2479" s="23"/>
    </row>
    <row r="2480" spans="2:2" x14ac:dyDescent="0.25">
      <c r="B2480" s="23"/>
    </row>
    <row r="2481" spans="2:2" x14ac:dyDescent="0.25">
      <c r="B2481" s="23"/>
    </row>
    <row r="2482" spans="2:2" x14ac:dyDescent="0.25">
      <c r="B2482" s="23"/>
    </row>
    <row r="2483" spans="2:2" x14ac:dyDescent="0.25">
      <c r="B2483" s="23"/>
    </row>
    <row r="2484" spans="2:2" x14ac:dyDescent="0.25">
      <c r="B2484" s="23"/>
    </row>
    <row r="2485" spans="2:2" x14ac:dyDescent="0.25">
      <c r="B2485" s="23"/>
    </row>
    <row r="2486" spans="2:2" x14ac:dyDescent="0.25">
      <c r="B2486" s="23"/>
    </row>
    <row r="2487" spans="2:2" x14ac:dyDescent="0.25">
      <c r="B2487" s="23"/>
    </row>
    <row r="2488" spans="2:2" x14ac:dyDescent="0.25">
      <c r="B2488" s="23"/>
    </row>
    <row r="2489" spans="2:2" x14ac:dyDescent="0.25">
      <c r="B2489" s="23"/>
    </row>
    <row r="2490" spans="2:2" x14ac:dyDescent="0.25">
      <c r="B2490" s="23"/>
    </row>
    <row r="2491" spans="2:2" x14ac:dyDescent="0.25">
      <c r="B2491" s="23"/>
    </row>
    <row r="2492" spans="2:2" x14ac:dyDescent="0.25">
      <c r="B2492" s="23"/>
    </row>
    <row r="2493" spans="2:2" x14ac:dyDescent="0.25">
      <c r="B2493" s="23"/>
    </row>
    <row r="2494" spans="2:2" x14ac:dyDescent="0.25">
      <c r="B2494" s="23"/>
    </row>
    <row r="2495" spans="2:2" x14ac:dyDescent="0.25">
      <c r="B2495" s="23"/>
    </row>
    <row r="2496" spans="2:2" x14ac:dyDescent="0.25">
      <c r="B2496" s="23"/>
    </row>
    <row r="2497" spans="2:2" x14ac:dyDescent="0.25">
      <c r="B2497" s="23"/>
    </row>
    <row r="2498" spans="2:2" x14ac:dyDescent="0.25">
      <c r="B2498" s="23"/>
    </row>
    <row r="2499" spans="2:2" x14ac:dyDescent="0.25">
      <c r="B2499" s="23"/>
    </row>
    <row r="2500" spans="2:2" x14ac:dyDescent="0.25">
      <c r="B2500" s="23"/>
    </row>
    <row r="2501" spans="2:2" x14ac:dyDescent="0.25">
      <c r="B2501" s="23"/>
    </row>
    <row r="2502" spans="2:2" x14ac:dyDescent="0.25">
      <c r="B2502" s="23"/>
    </row>
    <row r="2503" spans="2:2" x14ac:dyDescent="0.25">
      <c r="B2503" s="23"/>
    </row>
    <row r="2504" spans="2:2" x14ac:dyDescent="0.25">
      <c r="B2504" s="23"/>
    </row>
    <row r="2505" spans="2:2" x14ac:dyDescent="0.25">
      <c r="B2505" s="23"/>
    </row>
    <row r="2506" spans="2:2" x14ac:dyDescent="0.25">
      <c r="B2506" s="23"/>
    </row>
    <row r="2507" spans="2:2" x14ac:dyDescent="0.25">
      <c r="B2507" s="23"/>
    </row>
    <row r="2508" spans="2:2" x14ac:dyDescent="0.25">
      <c r="B2508" s="23"/>
    </row>
    <row r="2509" spans="2:2" x14ac:dyDescent="0.25">
      <c r="B2509" s="23"/>
    </row>
    <row r="2510" spans="2:2" x14ac:dyDescent="0.25">
      <c r="B2510" s="23"/>
    </row>
    <row r="2511" spans="2:2" x14ac:dyDescent="0.25">
      <c r="B2511" s="23"/>
    </row>
    <row r="2512" spans="2:2" x14ac:dyDescent="0.25">
      <c r="B2512" s="23"/>
    </row>
    <row r="2513" spans="2:2" x14ac:dyDescent="0.25">
      <c r="B2513" s="23"/>
    </row>
    <row r="2514" spans="2:2" x14ac:dyDescent="0.25">
      <c r="B2514" s="23"/>
    </row>
    <row r="2515" spans="2:2" x14ac:dyDescent="0.25">
      <c r="B2515" s="23"/>
    </row>
    <row r="2516" spans="2:2" x14ac:dyDescent="0.25">
      <c r="B2516" s="23"/>
    </row>
    <row r="2517" spans="2:2" x14ac:dyDescent="0.25">
      <c r="B2517" s="23"/>
    </row>
    <row r="2518" spans="2:2" x14ac:dyDescent="0.25">
      <c r="B2518" s="23"/>
    </row>
    <row r="2519" spans="2:2" x14ac:dyDescent="0.25">
      <c r="B2519" s="23"/>
    </row>
    <row r="2520" spans="2:2" x14ac:dyDescent="0.25">
      <c r="B2520" s="23"/>
    </row>
    <row r="2521" spans="2:2" x14ac:dyDescent="0.25">
      <c r="B2521" s="23"/>
    </row>
    <row r="2522" spans="2:2" x14ac:dyDescent="0.25">
      <c r="B2522" s="23"/>
    </row>
    <row r="2523" spans="2:2" x14ac:dyDescent="0.25">
      <c r="B2523" s="23"/>
    </row>
    <row r="2524" spans="2:2" x14ac:dyDescent="0.25">
      <c r="B2524" s="23"/>
    </row>
    <row r="2525" spans="2:2" x14ac:dyDescent="0.25">
      <c r="B2525" s="23"/>
    </row>
    <row r="2526" spans="2:2" x14ac:dyDescent="0.25">
      <c r="B2526" s="23"/>
    </row>
    <row r="2527" spans="2:2" x14ac:dyDescent="0.25">
      <c r="B2527" s="23"/>
    </row>
    <row r="2528" spans="2:2" x14ac:dyDescent="0.25">
      <c r="B2528" s="23"/>
    </row>
    <row r="2529" spans="2:2" x14ac:dyDescent="0.25">
      <c r="B2529" s="23"/>
    </row>
    <row r="2530" spans="2:2" x14ac:dyDescent="0.25">
      <c r="B2530" s="23"/>
    </row>
    <row r="2531" spans="2:2" x14ac:dyDescent="0.25">
      <c r="B2531" s="23"/>
    </row>
    <row r="2532" spans="2:2" x14ac:dyDescent="0.25">
      <c r="B2532" s="23"/>
    </row>
    <row r="2533" spans="2:2" x14ac:dyDescent="0.25">
      <c r="B2533" s="23"/>
    </row>
    <row r="2534" spans="2:2" x14ac:dyDescent="0.25">
      <c r="B2534" s="23"/>
    </row>
    <row r="2535" spans="2:2" x14ac:dyDescent="0.25">
      <c r="B2535" s="23"/>
    </row>
    <row r="2536" spans="2:2" x14ac:dyDescent="0.25">
      <c r="B2536" s="23"/>
    </row>
    <row r="2537" spans="2:2" x14ac:dyDescent="0.25">
      <c r="B2537" s="23"/>
    </row>
    <row r="2538" spans="2:2" x14ac:dyDescent="0.25">
      <c r="B2538" s="23"/>
    </row>
    <row r="2539" spans="2:2" x14ac:dyDescent="0.25">
      <c r="B2539" s="23"/>
    </row>
    <row r="2540" spans="2:2" x14ac:dyDescent="0.25">
      <c r="B2540" s="23"/>
    </row>
    <row r="2541" spans="2:2" x14ac:dyDescent="0.25">
      <c r="B2541" s="23"/>
    </row>
    <row r="2542" spans="2:2" x14ac:dyDescent="0.25">
      <c r="B2542" s="23"/>
    </row>
    <row r="2543" spans="2:2" x14ac:dyDescent="0.25">
      <c r="B2543" s="23"/>
    </row>
    <row r="2544" spans="2:2" x14ac:dyDescent="0.25">
      <c r="B2544" s="23"/>
    </row>
    <row r="2545" spans="2:2" x14ac:dyDescent="0.25">
      <c r="B2545" s="23"/>
    </row>
    <row r="2546" spans="2:2" x14ac:dyDescent="0.25">
      <c r="B2546" s="23"/>
    </row>
    <row r="2547" spans="2:2" x14ac:dyDescent="0.25">
      <c r="B2547" s="23"/>
    </row>
    <row r="2548" spans="2:2" x14ac:dyDescent="0.25">
      <c r="B2548" s="23"/>
    </row>
    <row r="2549" spans="2:2" x14ac:dyDescent="0.25">
      <c r="B2549" s="23"/>
    </row>
    <row r="2550" spans="2:2" x14ac:dyDescent="0.25">
      <c r="B2550" s="23"/>
    </row>
    <row r="2551" spans="2:2" x14ac:dyDescent="0.25">
      <c r="B2551" s="23"/>
    </row>
    <row r="2552" spans="2:2" x14ac:dyDescent="0.25">
      <c r="B2552" s="23"/>
    </row>
    <row r="2553" spans="2:2" x14ac:dyDescent="0.25">
      <c r="B2553" s="23"/>
    </row>
    <row r="2554" spans="2:2" x14ac:dyDescent="0.25">
      <c r="B2554" s="23"/>
    </row>
    <row r="2555" spans="2:2" x14ac:dyDescent="0.25">
      <c r="B2555" s="23"/>
    </row>
    <row r="2556" spans="2:2" x14ac:dyDescent="0.25">
      <c r="B2556" s="23"/>
    </row>
    <row r="2557" spans="2:2" x14ac:dyDescent="0.25">
      <c r="B2557" s="23"/>
    </row>
    <row r="2558" spans="2:2" x14ac:dyDescent="0.25">
      <c r="B2558" s="23"/>
    </row>
    <row r="2559" spans="2:2" x14ac:dyDescent="0.25">
      <c r="B2559" s="23"/>
    </row>
    <row r="2560" spans="2:2" x14ac:dyDescent="0.25">
      <c r="B2560" s="23"/>
    </row>
    <row r="2561" spans="2:2" x14ac:dyDescent="0.25">
      <c r="B2561" s="23"/>
    </row>
    <row r="2562" spans="2:2" x14ac:dyDescent="0.25">
      <c r="B2562" s="23"/>
    </row>
    <row r="2563" spans="2:2" x14ac:dyDescent="0.25">
      <c r="B2563" s="23"/>
    </row>
    <row r="2564" spans="2:2" x14ac:dyDescent="0.25">
      <c r="B2564" s="23"/>
    </row>
    <row r="2565" spans="2:2" x14ac:dyDescent="0.25">
      <c r="B2565" s="23"/>
    </row>
    <row r="2566" spans="2:2" x14ac:dyDescent="0.25">
      <c r="B2566" s="23"/>
    </row>
    <row r="2567" spans="2:2" x14ac:dyDescent="0.25">
      <c r="B2567" s="23"/>
    </row>
    <row r="2568" spans="2:2" x14ac:dyDescent="0.25">
      <c r="B2568" s="23"/>
    </row>
    <row r="2569" spans="2:2" x14ac:dyDescent="0.25">
      <c r="B2569" s="23"/>
    </row>
    <row r="2570" spans="2:2" x14ac:dyDescent="0.25">
      <c r="B2570" s="23"/>
    </row>
    <row r="2571" spans="2:2" x14ac:dyDescent="0.25">
      <c r="B2571" s="23"/>
    </row>
    <row r="2572" spans="2:2" x14ac:dyDescent="0.25">
      <c r="B2572" s="23"/>
    </row>
    <row r="2573" spans="2:2" x14ac:dyDescent="0.25">
      <c r="B2573" s="23"/>
    </row>
    <row r="2574" spans="2:2" x14ac:dyDescent="0.25">
      <c r="B2574" s="23"/>
    </row>
    <row r="2575" spans="2:2" x14ac:dyDescent="0.25">
      <c r="B2575" s="23"/>
    </row>
    <row r="2576" spans="2:2" x14ac:dyDescent="0.25">
      <c r="B2576" s="23"/>
    </row>
    <row r="2577" spans="2:2" x14ac:dyDescent="0.25">
      <c r="B2577" s="23"/>
    </row>
    <row r="2578" spans="2:2" x14ac:dyDescent="0.25">
      <c r="B2578" s="23"/>
    </row>
    <row r="2579" spans="2:2" x14ac:dyDescent="0.25">
      <c r="B2579" s="23"/>
    </row>
    <row r="2580" spans="2:2" x14ac:dyDescent="0.25">
      <c r="B2580" s="23"/>
    </row>
    <row r="2581" spans="2:2" x14ac:dyDescent="0.25">
      <c r="B2581" s="23"/>
    </row>
    <row r="2582" spans="2:2" x14ac:dyDescent="0.25">
      <c r="B2582" s="23"/>
    </row>
    <row r="2583" spans="2:2" x14ac:dyDescent="0.25">
      <c r="B2583" s="23"/>
    </row>
    <row r="2584" spans="2:2" x14ac:dyDescent="0.25">
      <c r="B2584" s="23"/>
    </row>
    <row r="2585" spans="2:2" x14ac:dyDescent="0.25">
      <c r="B2585" s="23"/>
    </row>
    <row r="2586" spans="2:2" x14ac:dyDescent="0.25">
      <c r="B2586" s="23"/>
    </row>
    <row r="2587" spans="2:2" x14ac:dyDescent="0.25">
      <c r="B2587" s="23"/>
    </row>
    <row r="2588" spans="2:2" x14ac:dyDescent="0.25">
      <c r="B2588" s="23"/>
    </row>
    <row r="2589" spans="2:2" x14ac:dyDescent="0.25">
      <c r="B2589" s="23"/>
    </row>
    <row r="2590" spans="2:2" x14ac:dyDescent="0.25">
      <c r="B2590" s="23"/>
    </row>
    <row r="2591" spans="2:2" x14ac:dyDescent="0.25">
      <c r="B2591" s="23"/>
    </row>
    <row r="2592" spans="2:2" x14ac:dyDescent="0.25">
      <c r="B2592" s="23"/>
    </row>
    <row r="2593" spans="2:2" x14ac:dyDescent="0.25">
      <c r="B2593" s="23"/>
    </row>
    <row r="2594" spans="2:2" x14ac:dyDescent="0.25">
      <c r="B2594" s="23"/>
    </row>
    <row r="2595" spans="2:2" x14ac:dyDescent="0.25">
      <c r="B2595" s="23"/>
    </row>
    <row r="2596" spans="2:2" x14ac:dyDescent="0.25">
      <c r="B2596" s="23"/>
    </row>
    <row r="2597" spans="2:2" x14ac:dyDescent="0.25">
      <c r="B2597" s="23"/>
    </row>
    <row r="2598" spans="2:2" x14ac:dyDescent="0.25">
      <c r="B2598" s="23"/>
    </row>
    <row r="2599" spans="2:2" x14ac:dyDescent="0.25">
      <c r="B2599" s="23"/>
    </row>
    <row r="2600" spans="2:2" x14ac:dyDescent="0.25">
      <c r="B2600" s="23"/>
    </row>
    <row r="2601" spans="2:2" x14ac:dyDescent="0.25">
      <c r="B2601" s="23"/>
    </row>
    <row r="2602" spans="2:2" x14ac:dyDescent="0.25">
      <c r="B2602" s="23"/>
    </row>
    <row r="2603" spans="2:2" x14ac:dyDescent="0.25">
      <c r="B2603" s="23"/>
    </row>
    <row r="2604" spans="2:2" x14ac:dyDescent="0.25">
      <c r="B2604" s="23"/>
    </row>
    <row r="2605" spans="2:2" x14ac:dyDescent="0.25">
      <c r="B2605" s="23"/>
    </row>
    <row r="2606" spans="2:2" x14ac:dyDescent="0.25">
      <c r="B2606" s="23"/>
    </row>
    <row r="2607" spans="2:2" x14ac:dyDescent="0.25">
      <c r="B2607" s="23"/>
    </row>
    <row r="2608" spans="2:2" x14ac:dyDescent="0.25">
      <c r="B2608" s="23"/>
    </row>
    <row r="2609" spans="2:2" x14ac:dyDescent="0.25">
      <c r="B2609" s="23"/>
    </row>
    <row r="2610" spans="2:2" x14ac:dyDescent="0.25">
      <c r="B2610" s="23"/>
    </row>
    <row r="2611" spans="2:2" x14ac:dyDescent="0.25">
      <c r="B2611" s="23"/>
    </row>
    <row r="2612" spans="2:2" x14ac:dyDescent="0.25">
      <c r="B2612" s="23"/>
    </row>
    <row r="2613" spans="2:2" x14ac:dyDescent="0.25">
      <c r="B2613" s="23"/>
    </row>
    <row r="2614" spans="2:2" x14ac:dyDescent="0.25">
      <c r="B2614" s="23"/>
    </row>
    <row r="2615" spans="2:2" x14ac:dyDescent="0.25">
      <c r="B2615" s="23"/>
    </row>
    <row r="2616" spans="2:2" x14ac:dyDescent="0.25">
      <c r="B2616" s="23"/>
    </row>
    <row r="2617" spans="2:2" x14ac:dyDescent="0.25">
      <c r="B2617" s="23"/>
    </row>
    <row r="2618" spans="2:2" x14ac:dyDescent="0.25">
      <c r="B2618" s="23"/>
    </row>
    <row r="2619" spans="2:2" x14ac:dyDescent="0.25">
      <c r="B2619" s="23"/>
    </row>
    <row r="2620" spans="2:2" x14ac:dyDescent="0.25">
      <c r="B2620" s="23"/>
    </row>
    <row r="2621" spans="2:2" x14ac:dyDescent="0.25">
      <c r="B2621" s="23"/>
    </row>
    <row r="2622" spans="2:2" x14ac:dyDescent="0.25">
      <c r="B2622" s="23"/>
    </row>
    <row r="2623" spans="2:2" x14ac:dyDescent="0.25">
      <c r="B2623" s="23"/>
    </row>
    <row r="2624" spans="2:2" x14ac:dyDescent="0.25">
      <c r="B2624" s="23"/>
    </row>
    <row r="2625" spans="2:2" x14ac:dyDescent="0.25">
      <c r="B2625" s="23"/>
    </row>
    <row r="2626" spans="2:2" x14ac:dyDescent="0.25">
      <c r="B2626" s="23"/>
    </row>
    <row r="2627" spans="2:2" x14ac:dyDescent="0.25">
      <c r="B2627" s="23"/>
    </row>
    <row r="2628" spans="2:2" x14ac:dyDescent="0.25">
      <c r="B2628" s="23"/>
    </row>
    <row r="2629" spans="2:2" x14ac:dyDescent="0.25">
      <c r="B2629" s="23"/>
    </row>
    <row r="2630" spans="2:2" x14ac:dyDescent="0.25">
      <c r="B2630" s="23"/>
    </row>
    <row r="2631" spans="2:2" x14ac:dyDescent="0.25">
      <c r="B2631" s="23"/>
    </row>
    <row r="2632" spans="2:2" x14ac:dyDescent="0.25">
      <c r="B2632" s="23"/>
    </row>
    <row r="2633" spans="2:2" x14ac:dyDescent="0.25">
      <c r="B2633" s="23"/>
    </row>
    <row r="2634" spans="2:2" x14ac:dyDescent="0.25">
      <c r="B2634" s="23"/>
    </row>
    <row r="2635" spans="2:2" x14ac:dyDescent="0.25">
      <c r="B2635" s="23"/>
    </row>
    <row r="2636" spans="2:2" x14ac:dyDescent="0.25">
      <c r="B2636" s="23"/>
    </row>
    <row r="2637" spans="2:2" x14ac:dyDescent="0.25">
      <c r="B2637" s="23"/>
    </row>
    <row r="2638" spans="2:2" x14ac:dyDescent="0.25">
      <c r="B2638" s="23"/>
    </row>
    <row r="2639" spans="2:2" x14ac:dyDescent="0.25">
      <c r="B2639" s="23"/>
    </row>
    <row r="2640" spans="2:2" x14ac:dyDescent="0.25">
      <c r="B2640" s="23"/>
    </row>
    <row r="2641" spans="2:2" x14ac:dyDescent="0.25">
      <c r="B2641" s="23"/>
    </row>
    <row r="2642" spans="2:2" x14ac:dyDescent="0.25">
      <c r="B2642" s="23"/>
    </row>
    <row r="2643" spans="2:2" x14ac:dyDescent="0.25">
      <c r="B2643" s="23"/>
    </row>
    <row r="2644" spans="2:2" x14ac:dyDescent="0.25">
      <c r="B2644" s="23"/>
    </row>
    <row r="2645" spans="2:2" x14ac:dyDescent="0.25">
      <c r="B2645" s="23"/>
    </row>
  </sheetData>
  <protectedRanges>
    <protectedRange sqref="B89:B91" name="Range1_4_2"/>
    <protectedRange sqref="B374:B375" name="Range1_36"/>
    <protectedRange sqref="B435:B453" name="Range1_3_4_1"/>
    <protectedRange sqref="B691" name="Range1_3_1_2_1"/>
  </protectedRanges>
  <sortState xmlns:xlrd2="http://schemas.microsoft.com/office/spreadsheetml/2017/richdata2" ref="A2:B2645">
    <sortCondition ref="B2:B264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All Categories</vt:lpstr>
      <vt:lpstr>Sheet1</vt:lpstr>
      <vt:lpstr>SUPPLIERS</vt:lpstr>
      <vt:lpstr>'All Categories'!Print_Area</vt:lpstr>
      <vt:lpstr>'All Categories'!Print_Titles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 Erasmus</dc:creator>
  <cp:lastModifiedBy>Sithembiso Mahlalela</cp:lastModifiedBy>
  <cp:lastPrinted>2024-08-22T20:46:30Z</cp:lastPrinted>
  <dcterms:created xsi:type="dcterms:W3CDTF">2021-11-25T08:30:58Z</dcterms:created>
  <dcterms:modified xsi:type="dcterms:W3CDTF">2024-08-23T08:12:35Z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2022-09-08T07:37:42Z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722c8a05-9095-4778-8a84-bc0f3965ddac</vt:lpwstr>
  </property>
  <property fmtid="{D5CDD505-2E9C-101B-9397-08002B2CF9AE}" pid="8" name="MSIP_Label_93c4247e-447d-4732-af29-2e529a4288f1_ContentBits">
    <vt:lpwstr>0</vt:lpwstr>
  </property>
</Properties>
</file>